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30" yWindow="570" windowWidth="17895" windowHeight="11760" tabRatio="802"/>
  </bookViews>
  <sheets>
    <sheet name="Rekapitulace stavby" sheetId="1" r:id="rId1"/>
    <sheet name="rozpočet" sheetId="2" r:id="rId2"/>
    <sheet name="VRN" sheetId="5" r:id="rId3"/>
  </sheets>
  <definedNames>
    <definedName name="_xlnm._FilterDatabase" localSheetId="1" hidden="1">rozpočet!$C$87:$K$87</definedName>
    <definedName name="_xlnm._FilterDatabase" localSheetId="2" hidden="1">VRN!$C$79:$K$79</definedName>
    <definedName name="_xlnm.Print_Titles" localSheetId="0">'Rekapitulace stavby'!$49:$49</definedName>
    <definedName name="_xlnm.Print_Titles" localSheetId="1">rozpočet!$87:$87</definedName>
    <definedName name="_xlnm.Print_Titles" localSheetId="2">VRN!$79:$79</definedName>
    <definedName name="_xlnm.Print_Area" localSheetId="0">'Rekapitulace stavby'!$D$4:$AO$33,'Rekapitulace stavby'!$C$39:$AQ$56</definedName>
    <definedName name="_xlnm.Print_Area" localSheetId="1">rozpočet!$C$4:$J$36,rozpočet!$C$42:$J$69,rozpočet!$C$75:$K$139</definedName>
    <definedName name="_xlnm.Print_Area" localSheetId="2">VRN!$C$4:$J$36,VRN!$C$42:$J$61,VRN!$C$67:$K$87</definedName>
  </definedNames>
  <calcPr calcId="125725"/>
</workbook>
</file>

<file path=xl/calcChain.xml><?xml version="1.0" encoding="utf-8"?>
<calcChain xmlns="http://schemas.openxmlformats.org/spreadsheetml/2006/main">
  <c r="I119" i="2"/>
  <c r="J96"/>
  <c r="J95"/>
  <c r="J137"/>
  <c r="J107"/>
  <c r="J103"/>
  <c r="J121"/>
  <c r="I122" s="1"/>
  <c r="J122" s="1"/>
  <c r="J118"/>
  <c r="J116"/>
  <c r="J117"/>
  <c r="J115"/>
  <c r="J114"/>
  <c r="J113"/>
  <c r="J120" l="1"/>
  <c r="J64" s="1"/>
  <c r="J119" l="1"/>
  <c r="J112" l="1"/>
  <c r="J63" l="1"/>
  <c r="J125" l="1"/>
  <c r="J124"/>
  <c r="J129"/>
  <c r="J126" l="1"/>
  <c r="J127"/>
  <c r="J128"/>
  <c r="J123" l="1"/>
  <c r="J108"/>
  <c r="J106"/>
  <c r="E47"/>
  <c r="J94" l="1"/>
  <c r="J92"/>
  <c r="J93"/>
  <c r="J65"/>
  <c r="J134"/>
  <c r="I135" s="1"/>
  <c r="J135" s="1"/>
  <c r="J97"/>
  <c r="J105"/>
  <c r="J59" s="1"/>
  <c r="J133" l="1"/>
  <c r="J102"/>
  <c r="BI87" i="5"/>
  <c r="BH87"/>
  <c r="BG87"/>
  <c r="BF87"/>
  <c r="T87"/>
  <c r="T86" s="1"/>
  <c r="R87"/>
  <c r="R86" s="1"/>
  <c r="P87"/>
  <c r="P86" s="1"/>
  <c r="BI85"/>
  <c r="BH85"/>
  <c r="BG85"/>
  <c r="BF85"/>
  <c r="T85"/>
  <c r="T84" s="1"/>
  <c r="R85"/>
  <c r="R84" s="1"/>
  <c r="P85"/>
  <c r="P84" s="1"/>
  <c r="BI83"/>
  <c r="BH83"/>
  <c r="BG83"/>
  <c r="BF83"/>
  <c r="T83"/>
  <c r="T82" s="1"/>
  <c r="R83"/>
  <c r="R82" s="1"/>
  <c r="P83"/>
  <c r="P82" s="1"/>
  <c r="J76"/>
  <c r="F76"/>
  <c r="F74"/>
  <c r="E72"/>
  <c r="F51"/>
  <c r="F49"/>
  <c r="E47"/>
  <c r="J18"/>
  <c r="E18"/>
  <c r="F77" s="1"/>
  <c r="J17"/>
  <c r="E7"/>
  <c r="E45" s="1"/>
  <c r="J139" i="2"/>
  <c r="J138"/>
  <c r="J131"/>
  <c r="I132" s="1"/>
  <c r="J132" s="1"/>
  <c r="J110"/>
  <c r="J91"/>
  <c r="F84"/>
  <c r="F82"/>
  <c r="E80"/>
  <c r="F51"/>
  <c r="F49"/>
  <c r="J18"/>
  <c r="E18"/>
  <c r="F52" s="1"/>
  <c r="J17"/>
  <c r="J82"/>
  <c r="E7"/>
  <c r="E45" s="1"/>
  <c r="L47" i="1"/>
  <c r="AM46"/>
  <c r="L46"/>
  <c r="AM44"/>
  <c r="L44"/>
  <c r="L42"/>
  <c r="J136" i="2" l="1"/>
  <c r="J111" s="1"/>
  <c r="J67"/>
  <c r="J130"/>
  <c r="J90"/>
  <c r="J109"/>
  <c r="T81" i="5"/>
  <c r="T80" s="1"/>
  <c r="J74"/>
  <c r="F34"/>
  <c r="F31"/>
  <c r="F33"/>
  <c r="F32"/>
  <c r="F52"/>
  <c r="E78" i="2"/>
  <c r="F32"/>
  <c r="F33"/>
  <c r="J49"/>
  <c r="F85"/>
  <c r="F34"/>
  <c r="R81" i="5"/>
  <c r="R80" s="1"/>
  <c r="P81"/>
  <c r="P80" s="1"/>
  <c r="J31"/>
  <c r="E70"/>
  <c r="J99" i="2" l="1"/>
  <c r="J66"/>
  <c r="J61"/>
  <c r="J68"/>
  <c r="J58"/>
  <c r="W28" i="1"/>
  <c r="W30"/>
  <c r="J100" i="2" l="1"/>
  <c r="J104"/>
  <c r="J101"/>
  <c r="J62"/>
  <c r="W29" i="1"/>
  <c r="J98" i="2" l="1"/>
  <c r="J89" s="1"/>
  <c r="J60" l="1"/>
  <c r="J57"/>
  <c r="J56" s="1"/>
  <c r="J88"/>
  <c r="J27" l="1"/>
  <c r="F30" s="1"/>
  <c r="J30" s="1"/>
  <c r="I83" i="5"/>
  <c r="AG52" i="1" l="1"/>
  <c r="I85" i="5"/>
  <c r="BK83"/>
  <c r="BK82" s="1"/>
  <c r="J83"/>
  <c r="BE83" s="1"/>
  <c r="J36" i="2"/>
  <c r="AN52" i="1" s="1"/>
  <c r="I87" i="5" l="1"/>
  <c r="J85"/>
  <c r="BE85" s="1"/>
  <c r="BK85"/>
  <c r="BK84" s="1"/>
  <c r="J84" s="1"/>
  <c r="J82"/>
  <c r="BK87" l="1"/>
  <c r="BK86" s="1"/>
  <c r="J87"/>
  <c r="BE87" s="1"/>
  <c r="J58"/>
  <c r="J30" l="1"/>
  <c r="F30"/>
  <c r="J86"/>
  <c r="BK81"/>
  <c r="BK80" s="1"/>
  <c r="J60" l="1"/>
  <c r="J57" s="1"/>
  <c r="J56" s="1"/>
  <c r="J81"/>
  <c r="J80" s="1"/>
  <c r="J27" s="1"/>
  <c r="AG54" i="1" l="1"/>
  <c r="AG51" s="1"/>
  <c r="AK23" s="1"/>
  <c r="W26" s="1"/>
  <c r="AK26" s="1"/>
  <c r="AK32" s="1"/>
  <c r="J36" i="5"/>
  <c r="AN54" i="1" s="1"/>
  <c r="AN51" s="1"/>
</calcChain>
</file>

<file path=xl/sharedStrings.xml><?xml version="1.0" encoding="utf-8"?>
<sst xmlns="http://schemas.openxmlformats.org/spreadsheetml/2006/main" count="513" uniqueCount="224">
  <si>
    <t>Export VZ</t>
  </si>
  <si>
    <t>List obsahuje:</t>
  </si>
  <si>
    <t/>
  </si>
  <si>
    <t>False</t>
  </si>
  <si>
    <t>{6f4f98e6-ee5f-4b38-8658-407e061d95e8}</t>
  </si>
  <si>
    <t>&gt;&gt;  skryté sloupce  &lt;&lt;</t>
  </si>
  <si>
    <t>0,1</t>
  </si>
  <si>
    <t>21</t>
  </si>
  <si>
    <t>1</t>
  </si>
  <si>
    <t>15</t>
  </si>
  <si>
    <t>REKAPITULACE STAVBY</t>
  </si>
  <si>
    <t>v ---  níže se nacházejí doplnkové a pomocné údaje k sestavám  --- v</t>
  </si>
  <si>
    <t>0,001</t>
  </si>
  <si>
    <t>Stavba:</t>
  </si>
  <si>
    <t>Místo:</t>
  </si>
  <si>
    <t>Hořice v Podkrkonoší</t>
  </si>
  <si>
    <t>Datum:</t>
  </si>
  <si>
    <t>10</t>
  </si>
  <si>
    <t>100</t>
  </si>
  <si>
    <t>Zadavatel:</t>
  </si>
  <si>
    <t>IČ:</t>
  </si>
  <si>
    <t>Město Hořice, nám. Jiřího z Poděbrad 342</t>
  </si>
  <si>
    <t>DIČ:</t>
  </si>
  <si>
    <t>Uchazeč:</t>
  </si>
  <si>
    <t>Projektant:</t>
  </si>
  <si>
    <t>True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</si>
  <si>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</si>
  <si>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</si>
  <si>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</si>
  <si>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</si>
  <si>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</si>
  <si>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</si>
  <si>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</si>
  <si>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</si>
  <si>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</si>
  <si>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</si>
  <si>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</si>
  <si>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</si>
  <si>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</si>
  <si>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</si>
  <si>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Kód</t>
  </si>
  <si>
    <t>Objekt, Soupis prací</t>
  </si>
  <si>
    <t>Cena bez DPH [CZK]</t>
  </si>
  <si>
    <t>Cena s DPH [CZK]</t>
  </si>
  <si>
    <t>Typ</t>
  </si>
  <si>
    <t>Náklady stavby celkem</t>
  </si>
  <si>
    <t>D</t>
  </si>
  <si>
    <t>0</t>
  </si>
  <si>
    <t>###NOIMPORT###</t>
  </si>
  <si>
    <t>IMPORT</t>
  </si>
  <si>
    <t>{00000000-0000-0000-0000-000000000000}</t>
  </si>
  <si>
    <t>{f03bc0b8-45e3-4149-b48d-406997a25df9}</t>
  </si>
  <si>
    <t>2</t>
  </si>
  <si>
    <t>{39d6a855-e7fc-4814-81b8-06206c526a88}</t>
  </si>
  <si>
    <t>{bc8d7289-734c-44e8-914c-9cf458ccfbae}</t>
  </si>
  <si>
    <t>VRN</t>
  </si>
  <si>
    <t>{6e8d08e4-c078-4915-9bca-0ef298a5eb57}</t>
  </si>
  <si>
    <t>Zpět na list:</t>
  </si>
  <si>
    <t>KRYCÍ LIST SOUPISU</t>
  </si>
  <si>
    <t>Objekt:</t>
  </si>
  <si>
    <t>REKAPITULACE ČLENĚNÍ SOUPISU PRACÍ</t>
  </si>
  <si>
    <t>Kód dílu - Popis</t>
  </si>
  <si>
    <t>Cena celkem [CZK]</t>
  </si>
  <si>
    <t>Náklady soupisu celkem</t>
  </si>
  <si>
    <t>-1</t>
  </si>
  <si>
    <t>HSV - Práce a dodávky HSV</t>
  </si>
  <si>
    <t xml:space="preserve">    6 - Úpravy povrchů, podlahy a osazování výplní</t>
  </si>
  <si>
    <t xml:space="preserve">    9 - Ostatní konstrukce a práce, bourání</t>
  </si>
  <si>
    <t xml:space="preserve">    998 - Přesun hmot</t>
  </si>
  <si>
    <t>PSV - Práce a dodávky PSV</t>
  </si>
  <si>
    <t xml:space="preserve">    771 - Podlahy z dlaždic</t>
  </si>
  <si>
    <t xml:space="preserve">    784 - Dokončovací práce - malby a tapety</t>
  </si>
  <si>
    <t>SOUPIS PRACÍ</t>
  </si>
  <si>
    <t>PČ</t>
  </si>
  <si>
    <t>Popis</t>
  </si>
  <si>
    <t>MJ</t>
  </si>
  <si>
    <t>Množství</t>
  </si>
  <si>
    <t>J.cena [CZK]</t>
  </si>
  <si>
    <t>Cenová soustava</t>
  </si>
  <si>
    <t>Poznámka</t>
  </si>
  <si>
    <t>J. Nh [h]</t>
  </si>
  <si>
    <t>Nh celkem [h]</t>
  </si>
  <si>
    <t>J. hmotnost_x000D_
[t]</t>
  </si>
  <si>
    <t>Hmotnost_x000D_
celkem [t]</t>
  </si>
  <si>
    <t>J. suť [t]</t>
  </si>
  <si>
    <t>Suť Celkem [t]</t>
  </si>
  <si>
    <t>HSV</t>
  </si>
  <si>
    <t>Práce a dodávky HSV</t>
  </si>
  <si>
    <t>ROZPOCET</t>
  </si>
  <si>
    <t>K</t>
  </si>
  <si>
    <t>5</t>
  </si>
  <si>
    <t>6</t>
  </si>
  <si>
    <t>t</t>
  </si>
  <si>
    <t>9</t>
  </si>
  <si>
    <t>m2</t>
  </si>
  <si>
    <t>m</t>
  </si>
  <si>
    <t>M</t>
  </si>
  <si>
    <t>Úpravy povrchů, podlahy a osazování výplní</t>
  </si>
  <si>
    <t>Ostatní konstrukce a práce, bourání</t>
  </si>
  <si>
    <t>952901114</t>
  </si>
  <si>
    <t>Vyčištění budov bytové a občanské výstavby při výšce podlaží přes 4 m</t>
  </si>
  <si>
    <t>998</t>
  </si>
  <si>
    <t>Přesun hmot</t>
  </si>
  <si>
    <t>998011001</t>
  </si>
  <si>
    <t>Přesun hmot pro budovy zděné v do 6 m</t>
  </si>
  <si>
    <t>PSV</t>
  </si>
  <si>
    <t>Práce a dodávky PSV</t>
  </si>
  <si>
    <t>771</t>
  </si>
  <si>
    <t>Podlahy z dlaždic</t>
  </si>
  <si>
    <t>771474113</t>
  </si>
  <si>
    <t>Montáž soklíků z dlaždic keramických rovných flexibilní lepidlo v do 120 mm</t>
  </si>
  <si>
    <t>771574131</t>
  </si>
  <si>
    <t>Montáž podlah keramických režných protiskluzných lepených flexibilním lepidlem do 50 ks/m2</t>
  </si>
  <si>
    <t>597960001</t>
  </si>
  <si>
    <t>771591111</t>
  </si>
  <si>
    <t>771990111</t>
  </si>
  <si>
    <t>998771101</t>
  </si>
  <si>
    <t>Přesun hmot tonážní pro podlahy z dlaždic v objektech v do 6 m</t>
  </si>
  <si>
    <t>784</t>
  </si>
  <si>
    <t>Dokončovací práce - malby a tapety</t>
  </si>
  <si>
    <t>784181103</t>
  </si>
  <si>
    <t>Základní akrylátová jednonásobná penetrace podkladu v místnostech výšky do 5,00m</t>
  </si>
  <si>
    <t>784221103</t>
  </si>
  <si>
    <t>Dvojnásobné bílé malby  ze směsí za sucha dobře otěruvzdorných v místnostech do 5,00 m</t>
  </si>
  <si>
    <t>VRN - Vedlejší rozpočtové náklady</t>
  </si>
  <si>
    <t>Vedlejší rozpočtové náklady</t>
  </si>
  <si>
    <t>VRN1</t>
  </si>
  <si>
    <t>1024</t>
  </si>
  <si>
    <t>VRN2</t>
  </si>
  <si>
    <t>Příprava staveniště</t>
  </si>
  <si>
    <t>020001000</t>
  </si>
  <si>
    <t>1779230837</t>
  </si>
  <si>
    <t>VRN3</t>
  </si>
  <si>
    <t>Zařízení staveniště</t>
  </si>
  <si>
    <t>030001000</t>
  </si>
  <si>
    <t>-1565833506</t>
  </si>
  <si>
    <t>Provozní vlivy</t>
  </si>
  <si>
    <t>070001000</t>
  </si>
  <si>
    <t>925000101</t>
  </si>
  <si>
    <t>1) Rekapitulace stavby</t>
  </si>
  <si>
    <t>2) Rekapitulace objektů stavby a soupisů prací</t>
  </si>
  <si>
    <t>/</t>
  </si>
  <si>
    <t>1) Krycí list soupisu</t>
  </si>
  <si>
    <t>2) Rekapitulace</t>
  </si>
  <si>
    <t>3) Soupis prací</t>
  </si>
  <si>
    <t>Rekapitulace stavby</t>
  </si>
  <si>
    <t>Podlahy penetrace podkladu - adhezní můstek</t>
  </si>
  <si>
    <t xml:space="preserve">    VRN1 - Příprava staveniště</t>
  </si>
  <si>
    <t xml:space="preserve">    VRN2 - Zařízení staveniště</t>
  </si>
  <si>
    <t xml:space="preserve">    VRN3 - Provozní vlivy</t>
  </si>
  <si>
    <t>Keramická dlažba 300*300mm</t>
  </si>
  <si>
    <t>Vyrovnání podkladu nivelační stěrkou tl do 40 mm pevnosti 15 Mpa</t>
  </si>
  <si>
    <t>2 - VRN</t>
  </si>
  <si>
    <t>Stavební úpravy - Restaurace Koruna</t>
  </si>
  <si>
    <t>Rrstaurace Koruna</t>
  </si>
  <si>
    <t>Podlahy dřevěné</t>
  </si>
  <si>
    <t xml:space="preserve">Demontáž podlah vlysových lepených </t>
  </si>
  <si>
    <t>Podlahy povlakové</t>
  </si>
  <si>
    <t xml:space="preserve">Přesun hmot </t>
  </si>
  <si>
    <t>%</t>
  </si>
  <si>
    <t>776201812</t>
  </si>
  <si>
    <t>Demontáž povlakových podlahovin lepených ručně</t>
  </si>
  <si>
    <t>m3</t>
  </si>
  <si>
    <t>Přesun sutě</t>
  </si>
  <si>
    <t>997013112</t>
  </si>
  <si>
    <t>997013501</t>
  </si>
  <si>
    <t>997013509</t>
  </si>
  <si>
    <t>997013801</t>
  </si>
  <si>
    <t xml:space="preserve">Vnitrostaveništní doprava suti a vybouraných hmot pro budovy v do 9 m s použitím mechanizace   </t>
  </si>
  <si>
    <t xml:space="preserve">Odvoz suti a vybouraných hmot na skládku nebo meziskládku do 1 km se složením   </t>
  </si>
  <si>
    <t xml:space="preserve">Příplatek k odvozu suti a vybouraných hmot na skládku ZKD 1 km přes 1 km   </t>
  </si>
  <si>
    <t xml:space="preserve">Poplatek za uložení stavebního betonového odpadu na skládce (skládkovné)   </t>
  </si>
  <si>
    <t xml:space="preserve">    997 - Přesun sutě</t>
  </si>
  <si>
    <t xml:space="preserve">    775 - Podahy dřevěné</t>
  </si>
  <si>
    <t xml:space="preserve">    776 - Podlahy povlakové</t>
  </si>
  <si>
    <t xml:space="preserve">Poplatek za uložení směsného odpadu na skládce  - povlakové krytiny, vlysy (skládkovné)   </t>
  </si>
  <si>
    <t>711</t>
  </si>
  <si>
    <t>Izolace proti vodě, vlhkosti a plynům</t>
  </si>
  <si>
    <t>711111001</t>
  </si>
  <si>
    <t>Provedení izolace proti zemní vlhkosti vodorovné za studena nátěrem penetračním</t>
  </si>
  <si>
    <t>111631500</t>
  </si>
  <si>
    <t>lak asfaltový ALP/9 (MJ t) bal 9 kg</t>
  </si>
  <si>
    <t>711141559</t>
  </si>
  <si>
    <t>Provedení izolace proti zemní vlhkosti pásy přitavením vodorovné NAIP</t>
  </si>
  <si>
    <t>711193121</t>
  </si>
  <si>
    <t xml:space="preserve">Izolace proti zemní vlhkosti na vodorovné ploše těsnicí kaší </t>
  </si>
  <si>
    <t>998711201</t>
  </si>
  <si>
    <t>Přesun hmot pro izolace proti vodě, vlhkosti a plynům v objektech výšky do 6 m</t>
  </si>
  <si>
    <t>711131811</t>
  </si>
  <si>
    <t>Odstranění stávající izolace z hydroizolačních pásů na ploše vodorovné</t>
  </si>
  <si>
    <t xml:space="preserve">    711 - Izolace proti vodě</t>
  </si>
  <si>
    <t>766</t>
  </si>
  <si>
    <t>Konstrukce truhlářské</t>
  </si>
  <si>
    <t>766100</t>
  </si>
  <si>
    <t>Demontáž a likvidace stávajího obložení stěn</t>
  </si>
  <si>
    <t>998766201</t>
  </si>
  <si>
    <t>Přesun hmot pro konstrukce truhlářské v objektech v do 6 m</t>
  </si>
  <si>
    <t xml:space="preserve">    766 - Konstrukce truhlářské</t>
  </si>
  <si>
    <t>Poplatek za uložení stavebního odpadu na skládce - izolační materiály</t>
  </si>
  <si>
    <t>611311131</t>
  </si>
  <si>
    <t>612311131</t>
  </si>
  <si>
    <t>Potažení vnitřních ploch stropů štukem</t>
  </si>
  <si>
    <t>Potažení vnitřních ploch stěn štukem</t>
  </si>
  <si>
    <t>611325403</t>
  </si>
  <si>
    <t>612325403</t>
  </si>
  <si>
    <t>Oprava vnitřních omítek stěn v rozsahu 30 - 50%</t>
  </si>
  <si>
    <t>Oprava vnitřních omítek stropu v rozsahu 30 - 50%</t>
  </si>
  <si>
    <t>775511800</t>
  </si>
  <si>
    <t>998775203</t>
  </si>
  <si>
    <t>998776203</t>
  </si>
  <si>
    <t>965049111</t>
  </si>
  <si>
    <t>965043441</t>
  </si>
  <si>
    <t>Bourání podlah betonových tl. do 150 mm</t>
  </si>
  <si>
    <t>Příplatek k bourání pdlah betonových tl. do 150 mm se svařovanou sítí</t>
  </si>
  <si>
    <t>784121001</t>
  </si>
  <si>
    <t>Oškrabaní stávajících maleb stěn a stropů</t>
  </si>
  <si>
    <t>631311124</t>
  </si>
  <si>
    <t>Mazanina z betonu prostého C 16/20 tl. 80 - 120 mm</t>
  </si>
  <si>
    <t>631319173</t>
  </si>
  <si>
    <t>Příplatek k mazanině za stržení povrchu spodní vrstvy před vložením výztuže sítí</t>
  </si>
  <si>
    <t>631362021</t>
  </si>
  <si>
    <t>Výztuž mazanin ze svařovaných sítí KARI</t>
  </si>
  <si>
    <t>628520150</t>
  </si>
  <si>
    <t xml:space="preserve">pás asfaltový hydroizolační s modifikovaným asfaltem 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</si>
</sst>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0">
    <font>
      <sz val="8"/>
      <name val="Trebuchet MS"/>
      <family val="2"/>
    </font>
    <font>
      <sz val="8"/>
      <color rgb="FF969696"/>
      <name val="Trebuchet MS"/>
      <family val="2"/>
      <charset val="238"/>
    </font>
    <font>
      <sz val="9"/>
      <name val="Trebuchet MS"/>
      <family val="2"/>
      <charset val="238"/>
    </font>
    <font>
      <b/>
      <sz val="12"/>
      <name val="Trebuchet MS"/>
      <family val="2"/>
      <charset val="238"/>
    </font>
    <font>
      <sz val="11"/>
      <name val="Trebuchet MS"/>
      <family val="2"/>
      <charset val="238"/>
    </font>
    <font>
      <sz val="12"/>
      <color rgb="FF003366"/>
      <name val="Trebuchet MS"/>
      <family val="2"/>
      <charset val="238"/>
    </font>
    <font>
      <sz val="10"/>
      <color rgb="FF003366"/>
      <name val="Trebuchet MS"/>
      <family val="2"/>
      <charset val="238"/>
    </font>
    <font>
      <sz val="8"/>
      <color rgb="FF003366"/>
      <name val="Trebuchet MS"/>
      <family val="2"/>
      <charset val="238"/>
    </font>
    <font>
      <sz val="8"/>
      <color rgb="FFFAE682"/>
      <name val="Trebuchet MS"/>
      <family val="2"/>
      <charset val="238"/>
    </font>
    <font>
      <sz val="8"/>
      <color rgb="FF3366FF"/>
      <name val="Trebuchet MS"/>
      <family val="2"/>
      <charset val="238"/>
    </font>
    <font>
      <b/>
      <sz val="16"/>
      <name val="Trebuchet MS"/>
      <family val="2"/>
      <charset val="238"/>
    </font>
    <font>
      <sz val="9"/>
      <color rgb="FF969696"/>
      <name val="Trebuchet MS"/>
      <family val="2"/>
      <charset val="238"/>
    </font>
    <font>
      <b/>
      <sz val="8"/>
      <color rgb="FF969696"/>
      <name val="Trebuchet MS"/>
      <family val="2"/>
      <charset val="238"/>
    </font>
    <font>
      <b/>
      <sz val="10"/>
      <name val="Trebuchet MS"/>
      <family val="2"/>
      <charset val="238"/>
    </font>
    <font>
      <b/>
      <sz val="9"/>
      <name val="Trebuchet MS"/>
      <family val="2"/>
      <charset val="238"/>
    </font>
    <font>
      <b/>
      <sz val="12"/>
      <color rgb="FF960000"/>
      <name val="Trebuchet MS"/>
      <family val="2"/>
      <charset val="238"/>
    </font>
    <font>
      <sz val="12"/>
      <name val="Trebuchet MS"/>
      <family val="2"/>
      <charset val="238"/>
    </font>
    <font>
      <b/>
      <sz val="11"/>
      <color rgb="FF003366"/>
      <name val="Trebuchet MS"/>
      <family val="2"/>
      <charset val="238"/>
    </font>
    <font>
      <sz val="11"/>
      <color rgb="FF003366"/>
      <name val="Trebuchet MS"/>
      <family val="2"/>
      <charset val="238"/>
    </font>
    <font>
      <b/>
      <sz val="11"/>
      <name val="Trebuchet MS"/>
      <family val="2"/>
      <charset val="238"/>
    </font>
    <font>
      <b/>
      <sz val="12"/>
      <color rgb="FF800000"/>
      <name val="Trebuchet MS"/>
      <family val="2"/>
      <charset val="238"/>
    </font>
    <font>
      <sz val="9"/>
      <color rgb="FF000000"/>
      <name val="Trebuchet MS"/>
      <family val="2"/>
      <charset val="238"/>
    </font>
    <font>
      <sz val="8"/>
      <color rgb="FF960000"/>
      <name val="Trebuchet MS"/>
      <family val="2"/>
      <charset val="238"/>
    </font>
    <font>
      <b/>
      <sz val="8"/>
      <name val="Trebuchet MS"/>
      <family val="2"/>
      <charset val="238"/>
    </font>
    <font>
      <i/>
      <sz val="8"/>
      <color rgb="FF0000FF"/>
      <name val="Trebuchet MS"/>
      <family val="2"/>
      <charset val="238"/>
    </font>
    <font>
      <u/>
      <sz val="8"/>
      <color theme="10"/>
      <name val="Trebuchet MS"/>
      <family val="2"/>
    </font>
    <font>
      <sz val="18"/>
      <color theme="10"/>
      <name val="Wingdings 2"/>
      <family val="1"/>
      <charset val="2"/>
    </font>
    <font>
      <sz val="10"/>
      <color rgb="FF960000"/>
      <name val="Trebuchet MS"/>
      <family val="2"/>
    </font>
    <font>
      <sz val="10"/>
      <name val="Trebuchet MS"/>
      <family val="2"/>
    </font>
    <font>
      <u/>
      <sz val="10"/>
      <color theme="10"/>
      <name val="Trebuchet MS"/>
      <family val="2"/>
    </font>
    <font>
      <sz val="8"/>
      <name val="Trebuchet MS"/>
      <family val="2"/>
      <charset val="238"/>
    </font>
    <font>
      <u/>
      <sz val="10"/>
      <color rgb="FFFF0000"/>
      <name val="Trebuchet MS"/>
      <family val="2"/>
    </font>
    <font>
      <sz val="8"/>
      <color rgb="FFFF0000"/>
      <name val="Trebuchet MS"/>
      <family val="2"/>
    </font>
    <font>
      <sz val="12"/>
      <color rgb="FFFF0000"/>
      <name val="Trebuchet MS"/>
      <family val="2"/>
    </font>
    <font>
      <sz val="10"/>
      <color rgb="FFFF0000"/>
      <name val="Trebuchet MS"/>
      <family val="2"/>
    </font>
    <font>
      <i/>
      <sz val="8"/>
      <color rgb="FFFF0000"/>
      <name val="Trebuchet MS"/>
      <family val="2"/>
    </font>
    <font>
      <sz val="8"/>
      <color rgb="FF003366"/>
      <name val="Trebuchet MS"/>
    </font>
    <font>
      <sz val="10"/>
      <color rgb="FF003366"/>
      <name val="Trebuchet MS"/>
    </font>
    <font>
      <i/>
      <sz val="8"/>
      <color rgb="FF0000FF"/>
      <name val="Trebuchet MS"/>
    </font>
    <font>
      <u/>
      <sz val="8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theme="9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thin">
        <color rgb="FF000000"/>
      </right>
      <top style="hair">
        <color rgb="FF969696"/>
      </top>
      <bottom/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rgb="FF000000"/>
      </top>
      <bottom style="hair">
        <color rgb="FF000000"/>
      </bottom>
      <diagonal/>
    </border>
  </borders>
  <cellStyleXfs count="3">
    <xf numFmtId="0" fontId="0" fillId="0" borderId="0"/>
    <xf numFmtId="0" fontId="25" fillId="0" borderId="0" applyNumberFormat="0" applyFill="0" applyBorder="0" applyAlignment="0" applyProtection="0"/>
    <xf numFmtId="0" fontId="30" fillId="0" borderId="0" applyAlignment="0">
      <alignment vertical="top" wrapText="1"/>
      <protection locked="0"/>
    </xf>
  </cellStyleXfs>
  <cellXfs count="271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0" fillId="2" borderId="0" xfId="0" applyFill="1"/>
    <xf numFmtId="0" fontId="8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10" fillId="0" borderId="0" xfId="0" applyFont="1" applyBorder="1" applyAlignment="1">
      <alignment horizontal="left" vertical="center"/>
    </xf>
    <xf numFmtId="0" fontId="0" fillId="0" borderId="5" xfId="0" applyBorder="1"/>
    <xf numFmtId="0" fontId="9" fillId="0" borderId="0" xfId="0" applyFont="1" applyAlignment="1">
      <alignment horizontal="left" vertical="center"/>
    </xf>
    <xf numFmtId="0" fontId="11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center"/>
    </xf>
    <xf numFmtId="0" fontId="0" fillId="0" borderId="6" xfId="0" applyBorder="1"/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7" xfId="0" applyFont="1" applyBorder="1" applyAlignment="1">
      <alignment horizontal="left" vertical="center"/>
    </xf>
    <xf numFmtId="0" fontId="0" fillId="0" borderId="7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5" xfId="0" applyFont="1" applyBorder="1" applyAlignment="1">
      <alignment vertical="center"/>
    </xf>
    <xf numFmtId="0" fontId="0" fillId="5" borderId="0" xfId="0" applyFont="1" applyFill="1" applyBorder="1" applyAlignment="1">
      <alignment vertical="center"/>
    </xf>
    <xf numFmtId="0" fontId="3" fillId="5" borderId="8" xfId="0" applyFont="1" applyFill="1" applyBorder="1" applyAlignment="1">
      <alignment horizontal="left" vertical="center"/>
    </xf>
    <xf numFmtId="0" fontId="0" fillId="5" borderId="9" xfId="0" applyFont="1" applyFill="1" applyBorder="1" applyAlignment="1">
      <alignment vertical="center"/>
    </xf>
    <xf numFmtId="0" fontId="3" fillId="5" borderId="9" xfId="0" applyFont="1" applyFill="1" applyBorder="1" applyAlignment="1">
      <alignment horizontal="center" vertical="center"/>
    </xf>
    <xf numFmtId="0" fontId="0" fillId="5" borderId="5" xfId="0" applyFont="1" applyFill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15" xfId="0" applyFont="1" applyBorder="1" applyAlignment="1">
      <alignment vertical="center"/>
    </xf>
    <xf numFmtId="0" fontId="0" fillId="6" borderId="9" xfId="0" applyFont="1" applyFill="1" applyBorder="1" applyAlignment="1">
      <alignment vertical="center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0" fillId="0" borderId="14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11" fillId="0" borderId="0" xfId="0" applyFont="1" applyBorder="1" applyAlignment="1" applyProtection="1">
      <alignment horizontal="left" vertical="center"/>
      <protection locked="0"/>
    </xf>
    <xf numFmtId="165" fontId="2" fillId="0" borderId="0" xfId="0" applyNumberFormat="1" applyFont="1" applyBorder="1" applyAlignment="1">
      <alignment horizontal="left" vertical="center"/>
    </xf>
    <xf numFmtId="0" fontId="0" fillId="0" borderId="4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 applyProtection="1">
      <alignment vertical="center" wrapText="1"/>
      <protection locked="0"/>
    </xf>
    <xf numFmtId="0" fontId="0" fillId="0" borderId="5" xfId="0" applyFont="1" applyBorder="1" applyAlignment="1">
      <alignment vertical="center" wrapText="1"/>
    </xf>
    <xf numFmtId="0" fontId="0" fillId="0" borderId="15" xfId="0" applyFont="1" applyBorder="1" applyAlignment="1" applyProtection="1">
      <alignment vertical="center"/>
      <protection locked="0"/>
    </xf>
    <xf numFmtId="0" fontId="0" fillId="0" borderId="23" xfId="0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4" fontId="15" fillId="0" borderId="0" xfId="0" applyNumberFormat="1" applyFont="1" applyBorder="1" applyAlignment="1">
      <alignment vertical="center"/>
    </xf>
    <xf numFmtId="0" fontId="1" fillId="0" borderId="0" xfId="0" applyFont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>
      <alignment vertical="center"/>
    </xf>
    <xf numFmtId="164" fontId="1" fillId="0" borderId="0" xfId="0" applyNumberFormat="1" applyFont="1" applyBorder="1" applyAlignment="1" applyProtection="1">
      <alignment horizontal="right" vertical="center"/>
      <protection locked="0"/>
    </xf>
    <xf numFmtId="0" fontId="0" fillId="6" borderId="0" xfId="0" applyFont="1" applyFill="1" applyBorder="1" applyAlignment="1">
      <alignment vertical="center"/>
    </xf>
    <xf numFmtId="0" fontId="3" fillId="6" borderId="8" xfId="0" applyFont="1" applyFill="1" applyBorder="1" applyAlignment="1">
      <alignment horizontal="left" vertical="center"/>
    </xf>
    <xf numFmtId="0" fontId="3" fillId="6" borderId="9" xfId="0" applyFont="1" applyFill="1" applyBorder="1" applyAlignment="1">
      <alignment horizontal="right" vertical="center"/>
    </xf>
    <xf numFmtId="0" fontId="3" fillId="6" borderId="9" xfId="0" applyFont="1" applyFill="1" applyBorder="1" applyAlignment="1">
      <alignment horizontal="center" vertical="center"/>
    </xf>
    <xf numFmtId="0" fontId="0" fillId="6" borderId="9" xfId="0" applyFont="1" applyFill="1" applyBorder="1" applyAlignment="1" applyProtection="1">
      <alignment vertical="center"/>
      <protection locked="0"/>
    </xf>
    <xf numFmtId="4" fontId="3" fillId="6" borderId="9" xfId="0" applyNumberFormat="1" applyFont="1" applyFill="1" applyBorder="1" applyAlignment="1">
      <alignment vertical="center"/>
    </xf>
    <xf numFmtId="0" fontId="0" fillId="6" borderId="24" xfId="0" applyFont="1" applyFill="1" applyBorder="1" applyAlignment="1">
      <alignment vertical="center"/>
    </xf>
    <xf numFmtId="0" fontId="0" fillId="0" borderId="12" xfId="0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/>
      <protection locked="0"/>
    </xf>
    <xf numFmtId="0" fontId="0" fillId="0" borderId="3" xfId="0" applyFont="1" applyBorder="1" applyAlignment="1">
      <alignment vertical="center"/>
    </xf>
    <xf numFmtId="0" fontId="2" fillId="6" borderId="0" xfId="0" applyFont="1" applyFill="1" applyBorder="1" applyAlignment="1">
      <alignment horizontal="left" vertical="center"/>
    </xf>
    <xf numFmtId="0" fontId="0" fillId="6" borderId="0" xfId="0" applyFont="1" applyFill="1" applyBorder="1" applyAlignment="1" applyProtection="1">
      <alignment vertical="center"/>
      <protection locked="0"/>
    </xf>
    <xf numFmtId="0" fontId="2" fillId="6" borderId="0" xfId="0" applyFont="1" applyFill="1" applyBorder="1" applyAlignment="1">
      <alignment horizontal="right" vertical="center"/>
    </xf>
    <xf numFmtId="0" fontId="0" fillId="6" borderId="5" xfId="0" applyFont="1" applyFill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22" xfId="0" applyFont="1" applyBorder="1" applyAlignment="1">
      <alignment horizontal="left" vertical="center"/>
    </xf>
    <xf numFmtId="0" fontId="5" fillId="0" borderId="22" xfId="0" applyFont="1" applyBorder="1" applyAlignment="1">
      <alignment vertical="center"/>
    </xf>
    <xf numFmtId="0" fontId="5" fillId="0" borderId="22" xfId="0" applyFont="1" applyBorder="1" applyAlignment="1" applyProtection="1">
      <alignment vertical="center"/>
      <protection locked="0"/>
    </xf>
    <xf numFmtId="4" fontId="5" fillId="0" borderId="22" xfId="0" applyNumberFormat="1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22" xfId="0" applyFont="1" applyBorder="1" applyAlignment="1">
      <alignment horizontal="left" vertical="center"/>
    </xf>
    <xf numFmtId="0" fontId="6" fillId="0" borderId="22" xfId="0" applyFont="1" applyBorder="1" applyAlignment="1">
      <alignment vertical="center"/>
    </xf>
    <xf numFmtId="0" fontId="6" fillId="0" borderId="22" xfId="0" applyFont="1" applyBorder="1" applyAlignment="1" applyProtection="1">
      <alignment vertical="center"/>
      <protection locked="0"/>
    </xf>
    <xf numFmtId="4" fontId="6" fillId="0" borderId="22" xfId="0" applyNumberFormat="1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11" fillId="0" borderId="0" xfId="0" applyFont="1" applyAlignment="1" applyProtection="1">
      <alignment horizontal="left" vertical="center"/>
      <protection locked="0"/>
    </xf>
    <xf numFmtId="0" fontId="0" fillId="0" borderId="4" xfId="0" applyFont="1" applyBorder="1" applyAlignment="1">
      <alignment horizontal="center" vertical="center" wrapText="1"/>
    </xf>
    <xf numFmtId="0" fontId="2" fillId="6" borderId="19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wrapText="1"/>
    </xf>
    <xf numFmtId="0" fontId="21" fillId="6" borderId="20" xfId="0" applyFont="1" applyFill="1" applyBorder="1" applyAlignment="1" applyProtection="1">
      <alignment horizontal="center" vertical="center" wrapText="1"/>
      <protection locked="0"/>
    </xf>
    <xf numFmtId="0" fontId="2" fillId="6" borderId="21" xfId="0" applyFont="1" applyFill="1" applyBorder="1" applyAlignment="1">
      <alignment horizontal="center" vertical="center" wrapText="1"/>
    </xf>
    <xf numFmtId="4" fontId="15" fillId="0" borderId="0" xfId="0" applyNumberFormat="1" applyFont="1" applyAlignment="1"/>
    <xf numFmtId="166" fontId="22" fillId="0" borderId="15" xfId="0" applyNumberFormat="1" applyFont="1" applyBorder="1" applyAlignment="1"/>
    <xf numFmtId="166" fontId="22" fillId="0" borderId="16" xfId="0" applyNumberFormat="1" applyFont="1" applyBorder="1" applyAlignment="1"/>
    <xf numFmtId="4" fontId="23" fillId="0" borderId="0" xfId="0" applyNumberFormat="1" applyFont="1" applyAlignment="1">
      <alignment vertical="center"/>
    </xf>
    <xf numFmtId="0" fontId="7" fillId="0" borderId="4" xfId="0" applyFont="1" applyBorder="1" applyAlignment="1"/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7" fillId="0" borderId="0" xfId="0" applyFont="1" applyAlignment="1" applyProtection="1">
      <protection locked="0"/>
    </xf>
    <xf numFmtId="4" fontId="5" fillId="0" borderId="0" xfId="0" applyNumberFormat="1" applyFont="1" applyAlignment="1"/>
    <xf numFmtId="0" fontId="7" fillId="0" borderId="17" xfId="0" applyFont="1" applyBorder="1" applyAlignment="1"/>
    <xf numFmtId="0" fontId="7" fillId="0" borderId="0" xfId="0" applyFont="1" applyBorder="1" applyAlignment="1"/>
    <xf numFmtId="166" fontId="7" fillId="0" borderId="0" xfId="0" applyNumberFormat="1" applyFont="1" applyBorder="1" applyAlignment="1"/>
    <xf numFmtId="166" fontId="7" fillId="0" borderId="18" xfId="0" applyNumberFormat="1" applyFont="1" applyBorder="1" applyAlignment="1"/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7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4" fontId="6" fillId="0" borderId="0" xfId="0" applyNumberFormat="1" applyFont="1" applyBorder="1" applyAlignment="1"/>
    <xf numFmtId="0" fontId="0" fillId="0" borderId="4" xfId="0" applyFont="1" applyBorder="1" applyAlignment="1" applyProtection="1">
      <alignment vertical="center"/>
      <protection locked="0"/>
    </xf>
    <xf numFmtId="0" fontId="0" fillId="0" borderId="25" xfId="0" applyFont="1" applyBorder="1" applyAlignment="1" applyProtection="1">
      <alignment horizontal="center" vertical="center"/>
      <protection locked="0"/>
    </xf>
    <xf numFmtId="49" fontId="0" fillId="0" borderId="25" xfId="0" applyNumberFormat="1" applyFont="1" applyBorder="1" applyAlignment="1" applyProtection="1">
      <alignment horizontal="left" vertical="center" wrapText="1"/>
      <protection locked="0"/>
    </xf>
    <xf numFmtId="0" fontId="0" fillId="0" borderId="25" xfId="0" applyFont="1" applyBorder="1" applyAlignment="1" applyProtection="1">
      <alignment horizontal="left" vertical="center" wrapText="1"/>
      <protection locked="0"/>
    </xf>
    <xf numFmtId="0" fontId="0" fillId="0" borderId="25" xfId="0" applyFont="1" applyBorder="1" applyAlignment="1" applyProtection="1">
      <alignment horizontal="center" vertical="center" wrapText="1"/>
      <protection locked="0"/>
    </xf>
    <xf numFmtId="167" fontId="0" fillId="0" borderId="25" xfId="0" applyNumberFormat="1" applyFont="1" applyBorder="1" applyAlignment="1" applyProtection="1">
      <alignment vertical="center"/>
      <protection locked="0"/>
    </xf>
    <xf numFmtId="4" fontId="0" fillId="4" borderId="25" xfId="0" applyNumberFormat="1" applyFont="1" applyFill="1" applyBorder="1" applyAlignment="1" applyProtection="1">
      <alignment vertical="center"/>
      <protection locked="0"/>
    </xf>
    <xf numFmtId="4" fontId="0" fillId="0" borderId="25" xfId="0" applyNumberFormat="1" applyFont="1" applyBorder="1" applyAlignment="1" applyProtection="1">
      <alignment vertical="center"/>
      <protection locked="0"/>
    </xf>
    <xf numFmtId="0" fontId="1" fillId="4" borderId="25" xfId="0" applyFont="1" applyFill="1" applyBorder="1" applyAlignment="1" applyProtection="1">
      <alignment horizontal="left" vertical="center"/>
      <protection locked="0"/>
    </xf>
    <xf numFmtId="0" fontId="1" fillId="0" borderId="0" xfId="0" applyFont="1" applyBorder="1" applyAlignment="1">
      <alignment horizontal="center" vertical="center"/>
    </xf>
    <xf numFmtId="166" fontId="1" fillId="0" borderId="0" xfId="0" applyNumberFormat="1" applyFont="1" applyBorder="1" applyAlignment="1">
      <alignment vertical="center"/>
    </xf>
    <xf numFmtId="166" fontId="1" fillId="0" borderId="18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0" fontId="24" fillId="0" borderId="25" xfId="0" applyFont="1" applyBorder="1" applyAlignment="1" applyProtection="1">
      <alignment horizontal="center" vertical="center"/>
      <protection locked="0"/>
    </xf>
    <xf numFmtId="49" fontId="24" fillId="0" borderId="25" xfId="0" applyNumberFormat="1" applyFont="1" applyBorder="1" applyAlignment="1" applyProtection="1">
      <alignment horizontal="left" vertical="center" wrapText="1"/>
      <protection locked="0"/>
    </xf>
    <xf numFmtId="0" fontId="24" fillId="0" borderId="25" xfId="0" applyFont="1" applyBorder="1" applyAlignment="1" applyProtection="1">
      <alignment horizontal="left" vertical="center" wrapText="1"/>
      <protection locked="0"/>
    </xf>
    <xf numFmtId="0" fontId="24" fillId="0" borderId="25" xfId="0" applyFont="1" applyBorder="1" applyAlignment="1" applyProtection="1">
      <alignment horizontal="center" vertical="center" wrapText="1"/>
      <protection locked="0"/>
    </xf>
    <xf numFmtId="167" fontId="24" fillId="0" borderId="25" xfId="0" applyNumberFormat="1" applyFont="1" applyBorder="1" applyAlignment="1" applyProtection="1">
      <alignment vertical="center"/>
      <protection locked="0"/>
    </xf>
    <xf numFmtId="4" fontId="24" fillId="4" borderId="25" xfId="0" applyNumberFormat="1" applyFont="1" applyFill="1" applyBorder="1" applyAlignment="1" applyProtection="1">
      <alignment vertical="center"/>
      <protection locked="0"/>
    </xf>
    <xf numFmtId="4" fontId="24" fillId="0" borderId="25" xfId="0" applyNumberFormat="1" applyFont="1" applyBorder="1" applyAlignment="1" applyProtection="1">
      <alignment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0" fontId="25" fillId="2" borderId="0" xfId="1" applyFill="1"/>
    <xf numFmtId="0" fontId="26" fillId="0" borderId="0" xfId="1" applyFont="1" applyAlignment="1">
      <alignment horizontal="center" vertical="center"/>
    </xf>
    <xf numFmtId="0" fontId="27" fillId="2" borderId="0" xfId="0" applyFont="1" applyFill="1" applyAlignment="1">
      <alignment horizontal="left" vertical="center"/>
    </xf>
    <xf numFmtId="0" fontId="28" fillId="2" borderId="0" xfId="0" applyFont="1" applyFill="1" applyAlignment="1">
      <alignment vertical="center"/>
    </xf>
    <xf numFmtId="0" fontId="29" fillId="2" borderId="0" xfId="1" applyFont="1" applyFill="1" applyAlignment="1">
      <alignment vertical="center"/>
    </xf>
    <xf numFmtId="0" fontId="8" fillId="2" borderId="0" xfId="0" applyFont="1" applyFill="1" applyAlignment="1" applyProtection="1">
      <alignment horizontal="left" vertical="center"/>
    </xf>
    <xf numFmtId="0" fontId="28" fillId="2" borderId="0" xfId="0" applyFont="1" applyFill="1" applyAlignment="1" applyProtection="1">
      <alignment vertical="center"/>
    </xf>
    <xf numFmtId="0" fontId="27" fillId="2" borderId="0" xfId="0" applyFont="1" applyFill="1" applyAlignment="1" applyProtection="1">
      <alignment horizontal="left" vertical="center"/>
    </xf>
    <xf numFmtId="0" fontId="29" fillId="2" borderId="0" xfId="1" applyFont="1" applyFill="1" applyAlignment="1" applyProtection="1">
      <alignment vertical="center"/>
    </xf>
    <xf numFmtId="0" fontId="28" fillId="2" borderId="0" xfId="0" applyFont="1" applyFill="1" applyAlignment="1" applyProtection="1">
      <alignment vertical="center"/>
      <protection locked="0"/>
    </xf>
    <xf numFmtId="14" fontId="2" fillId="4" borderId="0" xfId="0" applyNumberFormat="1" applyFont="1" applyFill="1" applyBorder="1" applyAlignment="1" applyProtection="1">
      <alignment horizontal="left" vertical="center"/>
      <protection locked="0"/>
    </xf>
    <xf numFmtId="4" fontId="31" fillId="2" borderId="0" xfId="1" applyNumberFormat="1" applyFont="1" applyFill="1" applyAlignment="1">
      <alignment horizontal="right" vertical="center"/>
    </xf>
    <xf numFmtId="4" fontId="32" fillId="0" borderId="0" xfId="0" applyNumberFormat="1" applyFont="1" applyAlignment="1">
      <alignment horizontal="right"/>
    </xf>
    <xf numFmtId="4" fontId="32" fillId="0" borderId="0" xfId="0" applyNumberFormat="1" applyFont="1" applyAlignment="1">
      <alignment horizontal="right" vertical="center"/>
    </xf>
    <xf numFmtId="4" fontId="32" fillId="0" borderId="0" xfId="0" applyNumberFormat="1" applyFont="1" applyAlignment="1">
      <alignment horizontal="right" vertical="center" wrapText="1"/>
    </xf>
    <xf numFmtId="4" fontId="33" fillId="0" borderId="0" xfId="0" applyNumberFormat="1" applyFont="1" applyAlignment="1">
      <alignment horizontal="right" vertical="center"/>
    </xf>
    <xf numFmtId="4" fontId="34" fillId="0" borderId="0" xfId="0" applyNumberFormat="1" applyFont="1" applyAlignment="1">
      <alignment horizontal="right" vertical="center"/>
    </xf>
    <xf numFmtId="4" fontId="32" fillId="0" borderId="4" xfId="0" applyNumberFormat="1" applyFont="1" applyBorder="1" applyAlignment="1">
      <alignment horizontal="right" vertical="center"/>
    </xf>
    <xf numFmtId="4" fontId="32" fillId="0" borderId="4" xfId="0" applyNumberFormat="1" applyFont="1" applyBorder="1" applyAlignment="1">
      <alignment horizontal="right" vertical="center" wrapText="1"/>
    </xf>
    <xf numFmtId="4" fontId="32" fillId="0" borderId="4" xfId="0" applyNumberFormat="1" applyFont="1" applyBorder="1" applyAlignment="1">
      <alignment horizontal="right"/>
    </xf>
    <xf numFmtId="4" fontId="35" fillId="0" borderId="4" xfId="0" applyNumberFormat="1" applyFont="1" applyBorder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0" fillId="6" borderId="9" xfId="0" applyFont="1" applyFill="1" applyBorder="1" applyAlignment="1">
      <alignment vertical="center"/>
    </xf>
    <xf numFmtId="0" fontId="0" fillId="0" borderId="26" xfId="0" applyFont="1" applyBorder="1" applyAlignment="1">
      <alignment vertical="center"/>
    </xf>
    <xf numFmtId="0" fontId="0" fillId="0" borderId="27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0" fillId="0" borderId="30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2" fillId="6" borderId="34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vertical="center"/>
    </xf>
    <xf numFmtId="0" fontId="3" fillId="0" borderId="30" xfId="0" applyFont="1" applyBorder="1" applyAlignment="1">
      <alignment horizontal="center" vertical="center"/>
    </xf>
    <xf numFmtId="0" fontId="4" fillId="0" borderId="29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9" fillId="0" borderId="30" xfId="0" applyFont="1" applyBorder="1" applyAlignment="1">
      <alignment horizontal="center" vertical="center"/>
    </xf>
    <xf numFmtId="0" fontId="0" fillId="0" borderId="32" xfId="0" applyFont="1" applyBorder="1" applyAlignment="1">
      <alignment vertical="center"/>
    </xf>
    <xf numFmtId="0" fontId="0" fillId="0" borderId="31" xfId="0" applyFont="1" applyBorder="1" applyAlignment="1">
      <alignment vertical="center"/>
    </xf>
    <xf numFmtId="0" fontId="0" fillId="0" borderId="33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25" xfId="0" applyBorder="1" applyAlignment="1" applyProtection="1">
      <alignment horizontal="left" vertical="center" wrapText="1"/>
      <protection locked="0"/>
    </xf>
    <xf numFmtId="49" fontId="0" fillId="0" borderId="25" xfId="0" applyNumberFormat="1" applyBorder="1" applyAlignment="1" applyProtection="1">
      <alignment horizontal="left" vertical="center" wrapText="1"/>
      <protection locked="0"/>
    </xf>
    <xf numFmtId="0" fontId="0" fillId="0" borderId="25" xfId="0" applyBorder="1" applyAlignment="1" applyProtection="1">
      <alignment horizontal="center" vertical="center" wrapText="1"/>
      <protection locked="0"/>
    </xf>
    <xf numFmtId="0" fontId="0" fillId="0" borderId="19" xfId="0" applyFont="1" applyBorder="1" applyAlignment="1" applyProtection="1">
      <alignment horizontal="left" vertical="center" wrapText="1"/>
      <protection locked="0"/>
    </xf>
    <xf numFmtId="4" fontId="32" fillId="0" borderId="29" xfId="0" applyNumberFormat="1" applyFont="1" applyBorder="1" applyAlignment="1">
      <alignment horizontal="right" vertical="center"/>
    </xf>
    <xf numFmtId="0" fontId="0" fillId="0" borderId="25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/>
    <xf numFmtId="0" fontId="0" fillId="0" borderId="4" xfId="0" applyFont="1" applyFill="1" applyBorder="1" applyAlignment="1" applyProtection="1">
      <alignment vertical="center"/>
      <protection locked="0"/>
    </xf>
    <xf numFmtId="0" fontId="7" fillId="0" borderId="4" xfId="0" applyFont="1" applyFill="1" applyBorder="1" applyAlignment="1"/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4" fontId="9" fillId="3" borderId="0" xfId="0" applyNumberFormat="1" applyFont="1" applyFill="1" applyAlignment="1">
      <alignment horizontal="right" vertical="center"/>
    </xf>
    <xf numFmtId="0" fontId="24" fillId="0" borderId="25" xfId="0" applyFont="1" applyFill="1" applyBorder="1" applyAlignment="1" applyProtection="1">
      <alignment horizontal="center" vertical="center"/>
      <protection locked="0"/>
    </xf>
    <xf numFmtId="0" fontId="36" fillId="0" borderId="0" xfId="0" applyFont="1" applyAlignment="1"/>
    <xf numFmtId="0" fontId="36" fillId="0" borderId="4" xfId="0" applyFont="1" applyBorder="1" applyAlignment="1"/>
    <xf numFmtId="0" fontId="36" fillId="0" borderId="0" xfId="0" applyFont="1" applyBorder="1" applyAlignment="1">
      <alignment horizontal="left"/>
    </xf>
    <xf numFmtId="0" fontId="37" fillId="0" borderId="0" xfId="0" applyFont="1" applyBorder="1" applyAlignment="1">
      <alignment horizontal="left"/>
    </xf>
    <xf numFmtId="0" fontId="36" fillId="0" borderId="0" xfId="0" applyFont="1" applyAlignment="1" applyProtection="1">
      <protection locked="0"/>
    </xf>
    <xf numFmtId="4" fontId="37" fillId="0" borderId="0" xfId="0" applyNumberFormat="1" applyFont="1" applyBorder="1" applyAlignment="1"/>
    <xf numFmtId="0" fontId="38" fillId="0" borderId="25" xfId="0" applyFont="1" applyBorder="1" applyAlignment="1" applyProtection="1">
      <alignment horizontal="center" vertical="center"/>
      <protection locked="0"/>
    </xf>
    <xf numFmtId="49" fontId="38" fillId="0" borderId="25" xfId="0" applyNumberFormat="1" applyFont="1" applyBorder="1" applyAlignment="1" applyProtection="1">
      <alignment horizontal="left" vertical="center" wrapText="1"/>
      <protection locked="0"/>
    </xf>
    <xf numFmtId="0" fontId="38" fillId="0" borderId="25" xfId="0" applyFont="1" applyBorder="1" applyAlignment="1" applyProtection="1">
      <alignment horizontal="left" vertical="center" wrapText="1"/>
      <protection locked="0"/>
    </xf>
    <xf numFmtId="0" fontId="38" fillId="0" borderId="25" xfId="0" applyFont="1" applyBorder="1" applyAlignment="1" applyProtection="1">
      <alignment horizontal="center" vertical="center" wrapText="1"/>
      <protection locked="0"/>
    </xf>
    <xf numFmtId="167" fontId="38" fillId="0" borderId="25" xfId="0" applyNumberFormat="1" applyFont="1" applyBorder="1" applyAlignment="1" applyProtection="1">
      <alignment vertical="center"/>
      <protection locked="0"/>
    </xf>
    <xf numFmtId="4" fontId="38" fillId="4" borderId="25" xfId="0" applyNumberFormat="1" applyFont="1" applyFill="1" applyBorder="1" applyAlignment="1" applyProtection="1">
      <alignment vertical="center"/>
      <protection locked="0"/>
    </xf>
    <xf numFmtId="4" fontId="38" fillId="0" borderId="25" xfId="0" applyNumberFormat="1" applyFont="1" applyBorder="1" applyAlignment="1" applyProtection="1">
      <alignment vertical="center"/>
      <protection locked="0"/>
    </xf>
    <xf numFmtId="0" fontId="38" fillId="0" borderId="4" xfId="0" applyFont="1" applyBorder="1" applyAlignment="1">
      <alignment vertical="center"/>
    </xf>
    <xf numFmtId="0" fontId="30" fillId="0" borderId="25" xfId="0" applyFont="1" applyBorder="1" applyAlignment="1" applyProtection="1">
      <alignment horizontal="left" vertical="center" wrapText="1"/>
      <protection locked="0"/>
    </xf>
    <xf numFmtId="0" fontId="30" fillId="0" borderId="25" xfId="0" applyFont="1" applyFill="1" applyBorder="1" applyAlignment="1" applyProtection="1">
      <alignment horizontal="left" vertical="center" wrapText="1"/>
      <protection locked="0"/>
    </xf>
    <xf numFmtId="0" fontId="0" fillId="7" borderId="0" xfId="0" applyFont="1" applyFill="1" applyBorder="1" applyAlignment="1">
      <alignment vertical="center"/>
    </xf>
    <xf numFmtId="0" fontId="10" fillId="7" borderId="0" xfId="0" applyFont="1" applyFill="1" applyBorder="1" applyAlignment="1">
      <alignment horizontal="left" vertical="center"/>
    </xf>
    <xf numFmtId="0" fontId="39" fillId="7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/>
    <xf numFmtId="0" fontId="3" fillId="0" borderId="0" xfId="0" applyFont="1" applyBorder="1" applyAlignment="1">
      <alignment horizontal="left" vertical="top" wrapText="1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Border="1" applyAlignment="1">
      <alignment horizontal="left" vertical="center" wrapText="1"/>
    </xf>
    <xf numFmtId="4" fontId="13" fillId="0" borderId="7" xfId="0" applyNumberFormat="1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vertical="center"/>
    </xf>
    <xf numFmtId="164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4" fontId="12" fillId="0" borderId="0" xfId="0" applyNumberFormat="1" applyFont="1" applyBorder="1" applyAlignment="1">
      <alignment vertical="center"/>
    </xf>
    <xf numFmtId="0" fontId="2" fillId="6" borderId="8" xfId="0" applyFont="1" applyFill="1" applyBorder="1" applyAlignment="1">
      <alignment horizontal="center" vertical="center"/>
    </xf>
    <xf numFmtId="0" fontId="0" fillId="6" borderId="9" xfId="0" applyFont="1" applyFill="1" applyBorder="1" applyAlignment="1">
      <alignment vertical="center"/>
    </xf>
    <xf numFmtId="0" fontId="2" fillId="6" borderId="9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right" vertical="center"/>
    </xf>
    <xf numFmtId="0" fontId="3" fillId="5" borderId="9" xfId="0" applyFont="1" applyFill="1" applyBorder="1" applyAlignment="1">
      <alignment horizontal="left" vertical="center"/>
    </xf>
    <xf numFmtId="0" fontId="0" fillId="5" borderId="9" xfId="0" applyFont="1" applyFill="1" applyBorder="1" applyAlignment="1">
      <alignment vertical="center"/>
    </xf>
    <xf numFmtId="4" fontId="3" fillId="5" borderId="9" xfId="0" applyNumberFormat="1" applyFont="1" applyFill="1" applyBorder="1" applyAlignment="1">
      <alignment vertical="center"/>
    </xf>
    <xf numFmtId="0" fontId="0" fillId="5" borderId="10" xfId="0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165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17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vertical="center"/>
    </xf>
    <xf numFmtId="4" fontId="18" fillId="0" borderId="0" xfId="0" applyNumberFormat="1" applyFont="1" applyBorder="1" applyAlignment="1">
      <alignment vertical="center"/>
    </xf>
    <xf numFmtId="4" fontId="15" fillId="0" borderId="0" xfId="0" applyNumberFormat="1" applyFont="1" applyBorder="1" applyAlignment="1">
      <alignment horizontal="right" vertical="center"/>
    </xf>
    <xf numFmtId="4" fontId="15" fillId="0" borderId="0" xfId="0" applyNumberFormat="1" applyFont="1" applyBorder="1" applyAlignment="1">
      <alignment vertical="center"/>
    </xf>
    <xf numFmtId="0" fontId="11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29" fillId="2" borderId="0" xfId="1" applyFont="1" applyFill="1" applyAlignment="1">
      <alignment vertical="center"/>
    </xf>
    <xf numFmtId="0" fontId="11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vertical="center" wrapText="1"/>
    </xf>
    <xf numFmtId="0" fontId="9" fillId="3" borderId="0" xfId="0" applyFont="1" applyFill="1" applyAlignment="1">
      <alignment horizontal="center" vertical="center"/>
    </xf>
    <xf numFmtId="0" fontId="0" fillId="0" borderId="0" xfId="0"/>
    <xf numFmtId="0" fontId="2" fillId="7" borderId="9" xfId="0" applyFont="1" applyFill="1" applyBorder="1" applyAlignment="1">
      <alignment horizontal="center" vertical="center"/>
    </xf>
    <xf numFmtId="0" fontId="0" fillId="7" borderId="9" xfId="0" applyFont="1" applyFill="1" applyBorder="1" applyAlignment="1">
      <alignment vertical="center"/>
    </xf>
  </cellXfs>
  <cellStyles count="3">
    <cellStyle name="Hypertextový odkaz" xfId="1" builtinId="8"/>
    <cellStyle name="normální" xfId="0" builtinId="0" customBuiltin="1"/>
    <cellStyle name="Normální 2" xfId="2"/>
  </cellStyles>
  <dxfs count="0"/>
  <tableStyles count="0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file:///C:\KROSplusData\System\Temp\rad65E30.tm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file:///C:\KROSplusData\System\Temp\radB8737.tm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file:///C:\KROSplusData\System\Temp\rad7E7A3.tm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266700</xdr:colOff>
      <xdr:row>1</xdr:row>
      <xdr:rowOff>0</xdr:rowOff>
    </xdr:to>
    <xdr:pic>
      <xdr:nvPicPr>
        <xdr:cNvPr id="2" name="Obrázek 1">
          <a:hlinkClick xmlns:r="http://schemas.openxmlformats.org/officeDocument/2006/relationships" r:id="rId1" tooltip="http://www.pro-rozpocty.cz/software-a-data/kros-4-ocenovani-a-rizeni-stavebni-vyroby/"/>
        </xdr:cNvPr>
        <xdr:cNvPicPr>
          <a:picLocks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" cy="266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276225</xdr:colOff>
      <xdr:row>1</xdr:row>
      <xdr:rowOff>0</xdr:rowOff>
    </xdr:to>
    <xdr:pic>
      <xdr:nvPicPr>
        <xdr:cNvPr id="2" name="Obrázek 1">
          <a:hlinkClick xmlns:r="http://schemas.openxmlformats.org/officeDocument/2006/relationships" r:id="rId1" tooltip="http://www.pro-rozpocty.cz/software-a-data/kros-4-ocenovani-a-rizeni-stavebni-vyroby/"/>
        </xdr:cNvPr>
        <xdr:cNvPicPr>
          <a:picLocks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6225" cy="276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276225</xdr:colOff>
      <xdr:row>1</xdr:row>
      <xdr:rowOff>0</xdr:rowOff>
    </xdr:to>
    <xdr:pic>
      <xdr:nvPicPr>
        <xdr:cNvPr id="2" name="Obrázek 1">
          <a:hlinkClick xmlns:r="http://schemas.openxmlformats.org/officeDocument/2006/relationships" r:id="rId1" tooltip="http://www.pro-rozpocty.cz/software-a-data/kros-4-ocenovani-a-rizeni-stavebni-vyroby/"/>
        </xdr:cNvPr>
        <xdr:cNvPicPr>
          <a:picLocks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6225" cy="276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U57"/>
  <sheetViews>
    <sheetView showGridLines="0" tabSelected="1" workbookViewId="0">
      <pane ySplit="1" topLeftCell="A34" activePane="bottomLeft" state="frozen"/>
      <selection pane="bottomLeft" activeCell="AJ44" sqref="AJ44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customWidth="1"/>
    <col min="53" max="73" width="9.33203125" hidden="1"/>
  </cols>
  <sheetData>
    <row r="1" spans="1:56" ht="21.4" customHeight="1">
      <c r="A1" s="157" t="s">
        <v>0</v>
      </c>
      <c r="B1" s="158"/>
      <c r="C1" s="158"/>
      <c r="D1" s="159" t="s">
        <v>1</v>
      </c>
      <c r="E1" s="158"/>
      <c r="F1" s="158"/>
      <c r="G1" s="158"/>
      <c r="H1" s="158"/>
      <c r="I1" s="158"/>
      <c r="J1" s="158"/>
      <c r="K1" s="160" t="s">
        <v>139</v>
      </c>
      <c r="L1" s="160"/>
      <c r="M1" s="160"/>
      <c r="N1" s="160"/>
      <c r="O1" s="160"/>
      <c r="P1" s="160"/>
      <c r="Q1" s="160"/>
      <c r="R1" s="160"/>
      <c r="S1" s="160"/>
      <c r="T1" s="158"/>
      <c r="U1" s="158"/>
      <c r="V1" s="158"/>
      <c r="W1" s="160" t="s">
        <v>140</v>
      </c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52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B1" s="12" t="s">
        <v>3</v>
      </c>
      <c r="BC1" s="12" t="s">
        <v>3</v>
      </c>
      <c r="BD1" s="12" t="s">
        <v>4</v>
      </c>
    </row>
    <row r="2" spans="1:56" ht="36.950000000000003" customHeight="1">
      <c r="BA2" s="13" t="s">
        <v>6</v>
      </c>
      <c r="BB2" s="13" t="s">
        <v>7</v>
      </c>
    </row>
    <row r="3" spans="1:5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6"/>
      <c r="BA3" s="13" t="s">
        <v>8</v>
      </c>
      <c r="BB3" s="13" t="s">
        <v>9</v>
      </c>
    </row>
    <row r="4" spans="1:56" ht="36.950000000000003" customHeight="1">
      <c r="B4" s="17"/>
      <c r="C4" s="18"/>
      <c r="D4" s="19" t="s">
        <v>10</v>
      </c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20"/>
      <c r="BA4" s="13" t="s">
        <v>12</v>
      </c>
    </row>
    <row r="5" spans="1:56" ht="14.45" customHeight="1">
      <c r="B5" s="17"/>
      <c r="C5" s="18"/>
      <c r="D5" s="22"/>
      <c r="E5" s="18"/>
      <c r="F5" s="18"/>
      <c r="G5" s="18"/>
      <c r="H5" s="18"/>
      <c r="I5" s="18"/>
      <c r="J5" s="18"/>
      <c r="K5" s="232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  <c r="Y5" s="233"/>
      <c r="Z5" s="233"/>
      <c r="AA5" s="233"/>
      <c r="AB5" s="233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33"/>
      <c r="AN5" s="233"/>
      <c r="AO5" s="233"/>
      <c r="AP5" s="18"/>
      <c r="AQ5" s="20"/>
      <c r="BA5" s="13" t="s">
        <v>6</v>
      </c>
    </row>
    <row r="6" spans="1:56" ht="36.950000000000003" customHeight="1">
      <c r="B6" s="17"/>
      <c r="C6" s="18"/>
      <c r="D6" s="24" t="s">
        <v>13</v>
      </c>
      <c r="E6" s="18"/>
      <c r="F6" s="18"/>
      <c r="G6" s="18"/>
      <c r="H6" s="18"/>
      <c r="I6" s="18"/>
      <c r="J6" s="18"/>
      <c r="K6" s="234" t="s">
        <v>153</v>
      </c>
      <c r="L6" s="233"/>
      <c r="M6" s="233"/>
      <c r="N6" s="233"/>
      <c r="O6" s="233"/>
      <c r="P6" s="233"/>
      <c r="Q6" s="233"/>
      <c r="R6" s="233"/>
      <c r="S6" s="233"/>
      <c r="T6" s="233"/>
      <c r="U6" s="233"/>
      <c r="V6" s="233"/>
      <c r="W6" s="233"/>
      <c r="X6" s="233"/>
      <c r="Y6" s="233"/>
      <c r="Z6" s="233"/>
      <c r="AA6" s="233"/>
      <c r="AB6" s="233"/>
      <c r="AC6" s="233"/>
      <c r="AD6" s="233"/>
      <c r="AE6" s="233"/>
      <c r="AF6" s="233"/>
      <c r="AG6" s="233"/>
      <c r="AH6" s="233"/>
      <c r="AI6" s="233"/>
      <c r="AJ6" s="233"/>
      <c r="AK6" s="233"/>
      <c r="AL6" s="233"/>
      <c r="AM6" s="233"/>
      <c r="AN6" s="233"/>
      <c r="AO6" s="233"/>
      <c r="AP6" s="18"/>
      <c r="AQ6" s="20"/>
      <c r="BA6" s="13" t="s">
        <v>6</v>
      </c>
    </row>
    <row r="7" spans="1:56" ht="14.45" customHeight="1">
      <c r="B7" s="17"/>
      <c r="C7" s="18"/>
      <c r="D7" s="25"/>
      <c r="E7" s="18"/>
      <c r="F7" s="18"/>
      <c r="G7" s="18"/>
      <c r="H7" s="18"/>
      <c r="I7" s="18"/>
      <c r="J7" s="18"/>
      <c r="K7" s="23" t="s">
        <v>2</v>
      </c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25"/>
      <c r="AL7" s="18"/>
      <c r="AM7" s="18"/>
      <c r="AN7" s="23" t="s">
        <v>2</v>
      </c>
      <c r="AO7" s="18"/>
      <c r="AP7" s="18"/>
      <c r="AQ7" s="20"/>
      <c r="BA7" s="13" t="s">
        <v>8</v>
      </c>
    </row>
    <row r="8" spans="1:56" ht="14.45" customHeight="1">
      <c r="B8" s="17"/>
      <c r="C8" s="18"/>
      <c r="D8" s="25" t="s">
        <v>14</v>
      </c>
      <c r="E8" s="18"/>
      <c r="F8" s="18"/>
      <c r="G8" s="18"/>
      <c r="H8" s="18"/>
      <c r="I8" s="18"/>
      <c r="J8" s="18"/>
      <c r="K8" s="23" t="s">
        <v>15</v>
      </c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25" t="s">
        <v>16</v>
      </c>
      <c r="AL8" s="18"/>
      <c r="AM8" s="18"/>
      <c r="AN8" s="162"/>
      <c r="AO8" s="18"/>
      <c r="AP8" s="18"/>
      <c r="AQ8" s="20"/>
      <c r="BA8" s="13" t="s">
        <v>17</v>
      </c>
    </row>
    <row r="9" spans="1:56" ht="14.45" customHeight="1">
      <c r="B9" s="1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20"/>
      <c r="BA9" s="13" t="s">
        <v>18</v>
      </c>
    </row>
    <row r="10" spans="1:56" ht="14.45" customHeight="1">
      <c r="B10" s="17"/>
      <c r="C10" s="18"/>
      <c r="D10" s="25" t="s">
        <v>19</v>
      </c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25" t="s">
        <v>20</v>
      </c>
      <c r="AL10" s="18"/>
      <c r="AM10" s="18"/>
      <c r="AN10" s="23" t="s">
        <v>2</v>
      </c>
      <c r="AO10" s="18"/>
      <c r="AP10" s="18"/>
      <c r="AQ10" s="20"/>
      <c r="BA10" s="13" t="s">
        <v>6</v>
      </c>
    </row>
    <row r="11" spans="1:56" ht="18.399999999999999" customHeight="1">
      <c r="B11" s="17"/>
      <c r="C11" s="18"/>
      <c r="D11" s="18"/>
      <c r="E11" s="23" t="s">
        <v>21</v>
      </c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25" t="s">
        <v>22</v>
      </c>
      <c r="AL11" s="18"/>
      <c r="AM11" s="18"/>
      <c r="AN11" s="23" t="s">
        <v>2</v>
      </c>
      <c r="AO11" s="18"/>
      <c r="AP11" s="18"/>
      <c r="AQ11" s="20"/>
      <c r="BA11" s="13" t="s">
        <v>6</v>
      </c>
    </row>
    <row r="12" spans="1:56" ht="6.95" customHeight="1">
      <c r="B12" s="17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20"/>
      <c r="BA12" s="13" t="s">
        <v>8</v>
      </c>
    </row>
    <row r="13" spans="1:56" ht="14.45" customHeight="1">
      <c r="B13" s="17"/>
      <c r="C13" s="18"/>
      <c r="D13" s="25" t="s">
        <v>23</v>
      </c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25" t="s">
        <v>20</v>
      </c>
      <c r="AL13" s="18"/>
      <c r="AM13" s="18"/>
      <c r="AN13" s="151"/>
      <c r="AO13" s="18"/>
      <c r="AP13" s="18"/>
      <c r="AQ13" s="20"/>
      <c r="BA13" s="13" t="s">
        <v>8</v>
      </c>
    </row>
    <row r="14" spans="1:56" ht="15">
      <c r="B14" s="17"/>
      <c r="C14" s="18"/>
      <c r="D14" s="18"/>
      <c r="E14" s="235"/>
      <c r="F14" s="233"/>
      <c r="G14" s="233"/>
      <c r="H14" s="233"/>
      <c r="I14" s="233"/>
      <c r="J14" s="233"/>
      <c r="K14" s="233"/>
      <c r="L14" s="233"/>
      <c r="M14" s="233"/>
      <c r="N14" s="233"/>
      <c r="O14" s="233"/>
      <c r="P14" s="233"/>
      <c r="Q14" s="233"/>
      <c r="R14" s="233"/>
      <c r="S14" s="233"/>
      <c r="T14" s="233"/>
      <c r="U14" s="233"/>
      <c r="V14" s="233"/>
      <c r="W14" s="233"/>
      <c r="X14" s="233"/>
      <c r="Y14" s="233"/>
      <c r="Z14" s="233"/>
      <c r="AA14" s="233"/>
      <c r="AB14" s="233"/>
      <c r="AC14" s="233"/>
      <c r="AD14" s="233"/>
      <c r="AE14" s="233"/>
      <c r="AF14" s="233"/>
      <c r="AG14" s="233"/>
      <c r="AH14" s="233"/>
      <c r="AI14" s="233"/>
      <c r="AJ14" s="233"/>
      <c r="AK14" s="25" t="s">
        <v>22</v>
      </c>
      <c r="AL14" s="18"/>
      <c r="AM14" s="18"/>
      <c r="AN14" s="151"/>
      <c r="AO14" s="18"/>
      <c r="AP14" s="18"/>
      <c r="AQ14" s="20"/>
      <c r="BA14" s="13" t="s">
        <v>8</v>
      </c>
    </row>
    <row r="15" spans="1:56" ht="6.95" customHeight="1">
      <c r="B15" s="17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20"/>
      <c r="BA15" s="13" t="s">
        <v>3</v>
      </c>
    </row>
    <row r="16" spans="1:56" ht="14.45" customHeight="1">
      <c r="B16" s="17"/>
      <c r="C16" s="18"/>
      <c r="D16" s="25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25"/>
      <c r="AL16" s="18"/>
      <c r="AM16" s="18"/>
      <c r="AN16" s="23" t="s">
        <v>2</v>
      </c>
      <c r="AO16" s="18"/>
      <c r="AP16" s="18"/>
      <c r="AQ16" s="20"/>
      <c r="BA16" s="13" t="s">
        <v>3</v>
      </c>
    </row>
    <row r="17" spans="2:53" ht="18.399999999999999" customHeight="1">
      <c r="B17" s="17"/>
      <c r="C17" s="18"/>
      <c r="D17" s="18"/>
      <c r="E17" s="23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25"/>
      <c r="AL17" s="18"/>
      <c r="AM17" s="18"/>
      <c r="AN17" s="23" t="s">
        <v>2</v>
      </c>
      <c r="AO17" s="18"/>
      <c r="AP17" s="18"/>
      <c r="AQ17" s="20"/>
      <c r="BA17" s="13" t="s">
        <v>25</v>
      </c>
    </row>
    <row r="18" spans="2:53" ht="6.95" customHeight="1"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20"/>
      <c r="BA18" s="13" t="s">
        <v>8</v>
      </c>
    </row>
    <row r="19" spans="2:53" ht="14.45" customHeight="1">
      <c r="B19" s="17"/>
      <c r="C19" s="18"/>
      <c r="D19" s="25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20"/>
      <c r="BA19" s="13" t="s">
        <v>8</v>
      </c>
    </row>
    <row r="20" spans="2:53" ht="22.5" customHeight="1">
      <c r="B20" s="17"/>
      <c r="C20" s="18"/>
      <c r="D20" s="18"/>
      <c r="E20" s="236" t="s">
        <v>2</v>
      </c>
      <c r="F20" s="233"/>
      <c r="G20" s="233"/>
      <c r="H20" s="233"/>
      <c r="I20" s="233"/>
      <c r="J20" s="233"/>
      <c r="K20" s="233"/>
      <c r="L20" s="233"/>
      <c r="M20" s="233"/>
      <c r="N20" s="233"/>
      <c r="O20" s="233"/>
      <c r="P20" s="233"/>
      <c r="Q20" s="233"/>
      <c r="R20" s="233"/>
      <c r="S20" s="233"/>
      <c r="T20" s="233"/>
      <c r="U20" s="233"/>
      <c r="V20" s="233"/>
      <c r="W20" s="233"/>
      <c r="X20" s="233"/>
      <c r="Y20" s="233"/>
      <c r="Z20" s="233"/>
      <c r="AA20" s="233"/>
      <c r="AB20" s="233"/>
      <c r="AC20" s="233"/>
      <c r="AD20" s="233"/>
      <c r="AE20" s="233"/>
      <c r="AF20" s="233"/>
      <c r="AG20" s="233"/>
      <c r="AH20" s="233"/>
      <c r="AI20" s="233"/>
      <c r="AJ20" s="233"/>
      <c r="AK20" s="233"/>
      <c r="AL20" s="233"/>
      <c r="AM20" s="233"/>
      <c r="AN20" s="233"/>
      <c r="AO20" s="18"/>
      <c r="AP20" s="18"/>
      <c r="AQ20" s="20"/>
      <c r="BA20" s="13" t="s">
        <v>25</v>
      </c>
    </row>
    <row r="21" spans="2:53" ht="6.95" customHeight="1"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20"/>
    </row>
    <row r="22" spans="2:53" ht="6.95" customHeight="1">
      <c r="B22" s="17"/>
      <c r="C22" s="18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18"/>
      <c r="AQ22" s="20"/>
    </row>
    <row r="23" spans="2:53" s="1" customFormat="1" ht="25.9" customHeight="1">
      <c r="B23" s="27"/>
      <c r="C23" s="28"/>
      <c r="D23" s="29" t="s">
        <v>26</v>
      </c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237">
        <f>ROUND(AG51,0)</f>
        <v>0</v>
      </c>
      <c r="AL23" s="238"/>
      <c r="AM23" s="238"/>
      <c r="AN23" s="238"/>
      <c r="AO23" s="238"/>
      <c r="AP23" s="28"/>
      <c r="AQ23" s="31"/>
    </row>
    <row r="24" spans="2:53" s="1" customFormat="1" ht="6.95" customHeight="1">
      <c r="B24" s="27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31"/>
    </row>
    <row r="25" spans="2:53" s="1" customFormat="1">
      <c r="B25" s="27"/>
      <c r="C25" s="28"/>
      <c r="D25" s="28"/>
      <c r="E25" s="28"/>
      <c r="F25" s="28"/>
      <c r="G25" s="28"/>
      <c r="H25" s="28"/>
      <c r="I25" s="28"/>
      <c r="J25" s="28"/>
      <c r="K25" s="28"/>
      <c r="L25" s="239" t="s">
        <v>27</v>
      </c>
      <c r="M25" s="240"/>
      <c r="N25" s="240"/>
      <c r="O25" s="240"/>
      <c r="P25" s="28"/>
      <c r="Q25" s="28"/>
      <c r="R25" s="28"/>
      <c r="S25" s="28"/>
      <c r="T25" s="28"/>
      <c r="U25" s="28"/>
      <c r="V25" s="28"/>
      <c r="W25" s="239" t="s">
        <v>28</v>
      </c>
      <c r="X25" s="240"/>
      <c r="Y25" s="240"/>
      <c r="Z25" s="240"/>
      <c r="AA25" s="240"/>
      <c r="AB25" s="240"/>
      <c r="AC25" s="240"/>
      <c r="AD25" s="240"/>
      <c r="AE25" s="240"/>
      <c r="AF25" s="28"/>
      <c r="AG25" s="28"/>
      <c r="AH25" s="28"/>
      <c r="AI25" s="28"/>
      <c r="AJ25" s="28"/>
      <c r="AK25" s="239" t="s">
        <v>29</v>
      </c>
      <c r="AL25" s="240"/>
      <c r="AM25" s="240"/>
      <c r="AN25" s="240"/>
      <c r="AO25" s="240"/>
      <c r="AP25" s="28"/>
      <c r="AQ25" s="31"/>
    </row>
    <row r="26" spans="2:53" s="2" customFormat="1" ht="14.45" customHeight="1">
      <c r="B26" s="33"/>
      <c r="C26" s="34"/>
      <c r="D26" s="35" t="s">
        <v>30</v>
      </c>
      <c r="E26" s="34"/>
      <c r="F26" s="35" t="s">
        <v>31</v>
      </c>
      <c r="G26" s="34"/>
      <c r="H26" s="34"/>
      <c r="I26" s="34"/>
      <c r="J26" s="34"/>
      <c r="K26" s="34"/>
      <c r="L26" s="241">
        <v>0.21</v>
      </c>
      <c r="M26" s="242"/>
      <c r="N26" s="242"/>
      <c r="O26" s="242"/>
      <c r="P26" s="34"/>
      <c r="Q26" s="34"/>
      <c r="R26" s="34"/>
      <c r="S26" s="34"/>
      <c r="T26" s="34"/>
      <c r="U26" s="34"/>
      <c r="V26" s="34"/>
      <c r="W26" s="243">
        <f>AK23</f>
        <v>0</v>
      </c>
      <c r="X26" s="242"/>
      <c r="Y26" s="242"/>
      <c r="Z26" s="242"/>
      <c r="AA26" s="242"/>
      <c r="AB26" s="242"/>
      <c r="AC26" s="242"/>
      <c r="AD26" s="242"/>
      <c r="AE26" s="242"/>
      <c r="AF26" s="34"/>
      <c r="AG26" s="34"/>
      <c r="AH26" s="34"/>
      <c r="AI26" s="34"/>
      <c r="AJ26" s="34"/>
      <c r="AK26" s="243">
        <f>W26*L26</f>
        <v>0</v>
      </c>
      <c r="AL26" s="242"/>
      <c r="AM26" s="242"/>
      <c r="AN26" s="242"/>
      <c r="AO26" s="242"/>
      <c r="AP26" s="34"/>
      <c r="AQ26" s="36"/>
    </row>
    <row r="27" spans="2:53" s="2" customFormat="1" ht="14.45" customHeight="1">
      <c r="B27" s="33"/>
      <c r="C27" s="34"/>
      <c r="D27" s="34"/>
      <c r="E27" s="34"/>
      <c r="F27" s="35" t="s">
        <v>32</v>
      </c>
      <c r="G27" s="34"/>
      <c r="H27" s="34"/>
      <c r="I27" s="34"/>
      <c r="J27" s="34"/>
      <c r="K27" s="34"/>
      <c r="L27" s="241">
        <v>0.15</v>
      </c>
      <c r="M27" s="242"/>
      <c r="N27" s="242"/>
      <c r="O27" s="242"/>
      <c r="P27" s="34"/>
      <c r="Q27" s="34"/>
      <c r="R27" s="34"/>
      <c r="S27" s="34"/>
      <c r="T27" s="34"/>
      <c r="U27" s="34"/>
      <c r="V27" s="34"/>
      <c r="W27" s="243"/>
      <c r="X27" s="242"/>
      <c r="Y27" s="242"/>
      <c r="Z27" s="242"/>
      <c r="AA27" s="242"/>
      <c r="AB27" s="242"/>
      <c r="AC27" s="242"/>
      <c r="AD27" s="242"/>
      <c r="AE27" s="242"/>
      <c r="AF27" s="34"/>
      <c r="AG27" s="34"/>
      <c r="AH27" s="34"/>
      <c r="AI27" s="34"/>
      <c r="AJ27" s="34"/>
      <c r="AK27" s="243"/>
      <c r="AL27" s="242"/>
      <c r="AM27" s="242"/>
      <c r="AN27" s="242"/>
      <c r="AO27" s="242"/>
      <c r="AP27" s="34"/>
      <c r="AQ27" s="36"/>
    </row>
    <row r="28" spans="2:53" s="2" customFormat="1" ht="14.45" hidden="1" customHeight="1">
      <c r="B28" s="33"/>
      <c r="C28" s="34"/>
      <c r="D28" s="34"/>
      <c r="E28" s="34"/>
      <c r="F28" s="35" t="s">
        <v>33</v>
      </c>
      <c r="G28" s="34"/>
      <c r="H28" s="34"/>
      <c r="I28" s="34"/>
      <c r="J28" s="34"/>
      <c r="K28" s="34"/>
      <c r="L28" s="241">
        <v>0.21</v>
      </c>
      <c r="M28" s="242"/>
      <c r="N28" s="242"/>
      <c r="O28" s="242"/>
      <c r="P28" s="34"/>
      <c r="Q28" s="34"/>
      <c r="R28" s="34"/>
      <c r="S28" s="34"/>
      <c r="T28" s="34"/>
      <c r="U28" s="34"/>
      <c r="V28" s="34"/>
      <c r="W28" s="243" t="e">
        <f>ROUND(#REF!,0)</f>
        <v>#REF!</v>
      </c>
      <c r="X28" s="242"/>
      <c r="Y28" s="242"/>
      <c r="Z28" s="242"/>
      <c r="AA28" s="242"/>
      <c r="AB28" s="242"/>
      <c r="AC28" s="242"/>
      <c r="AD28" s="242"/>
      <c r="AE28" s="242"/>
      <c r="AF28" s="34"/>
      <c r="AG28" s="34"/>
      <c r="AH28" s="34"/>
      <c r="AI28" s="34"/>
      <c r="AJ28" s="34"/>
      <c r="AK28" s="243">
        <v>0</v>
      </c>
      <c r="AL28" s="242"/>
      <c r="AM28" s="242"/>
      <c r="AN28" s="242"/>
      <c r="AO28" s="242"/>
      <c r="AP28" s="34"/>
      <c r="AQ28" s="36"/>
    </row>
    <row r="29" spans="2:53" s="2" customFormat="1" ht="14.45" hidden="1" customHeight="1">
      <c r="B29" s="33"/>
      <c r="C29" s="34"/>
      <c r="D29" s="34"/>
      <c r="E29" s="34"/>
      <c r="F29" s="35" t="s">
        <v>34</v>
      </c>
      <c r="G29" s="34"/>
      <c r="H29" s="34"/>
      <c r="I29" s="34"/>
      <c r="J29" s="34"/>
      <c r="K29" s="34"/>
      <c r="L29" s="241">
        <v>0.15</v>
      </c>
      <c r="M29" s="242"/>
      <c r="N29" s="242"/>
      <c r="O29" s="242"/>
      <c r="P29" s="34"/>
      <c r="Q29" s="34"/>
      <c r="R29" s="34"/>
      <c r="S29" s="34"/>
      <c r="T29" s="34"/>
      <c r="U29" s="34"/>
      <c r="V29" s="34"/>
      <c r="W29" s="243" t="e">
        <f>ROUND(#REF!,0)</f>
        <v>#REF!</v>
      </c>
      <c r="X29" s="242"/>
      <c r="Y29" s="242"/>
      <c r="Z29" s="242"/>
      <c r="AA29" s="242"/>
      <c r="AB29" s="242"/>
      <c r="AC29" s="242"/>
      <c r="AD29" s="242"/>
      <c r="AE29" s="242"/>
      <c r="AF29" s="34"/>
      <c r="AG29" s="34"/>
      <c r="AH29" s="34"/>
      <c r="AI29" s="34"/>
      <c r="AJ29" s="34"/>
      <c r="AK29" s="243">
        <v>0</v>
      </c>
      <c r="AL29" s="242"/>
      <c r="AM29" s="242"/>
      <c r="AN29" s="242"/>
      <c r="AO29" s="242"/>
      <c r="AP29" s="34"/>
      <c r="AQ29" s="36"/>
    </row>
    <row r="30" spans="2:53" s="2" customFormat="1" ht="14.45" hidden="1" customHeight="1">
      <c r="B30" s="33"/>
      <c r="C30" s="34"/>
      <c r="D30" s="34"/>
      <c r="E30" s="34"/>
      <c r="F30" s="35" t="s">
        <v>35</v>
      </c>
      <c r="G30" s="34"/>
      <c r="H30" s="34"/>
      <c r="I30" s="34"/>
      <c r="J30" s="34"/>
      <c r="K30" s="34"/>
      <c r="L30" s="241">
        <v>0</v>
      </c>
      <c r="M30" s="242"/>
      <c r="N30" s="242"/>
      <c r="O30" s="242"/>
      <c r="P30" s="34"/>
      <c r="Q30" s="34"/>
      <c r="R30" s="34"/>
      <c r="S30" s="34"/>
      <c r="T30" s="34"/>
      <c r="U30" s="34"/>
      <c r="V30" s="34"/>
      <c r="W30" s="243" t="e">
        <f>ROUND(#REF!,0)</f>
        <v>#REF!</v>
      </c>
      <c r="X30" s="242"/>
      <c r="Y30" s="242"/>
      <c r="Z30" s="242"/>
      <c r="AA30" s="242"/>
      <c r="AB30" s="242"/>
      <c r="AC30" s="242"/>
      <c r="AD30" s="242"/>
      <c r="AE30" s="242"/>
      <c r="AF30" s="34"/>
      <c r="AG30" s="34"/>
      <c r="AH30" s="34"/>
      <c r="AI30" s="34"/>
      <c r="AJ30" s="34"/>
      <c r="AK30" s="243">
        <v>0</v>
      </c>
      <c r="AL30" s="242"/>
      <c r="AM30" s="242"/>
      <c r="AN30" s="242"/>
      <c r="AO30" s="242"/>
      <c r="AP30" s="34"/>
      <c r="AQ30" s="36"/>
    </row>
    <row r="31" spans="2:53" s="1" customFormat="1" ht="6.95" customHeight="1">
      <c r="B31" s="27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31"/>
    </row>
    <row r="32" spans="2:53" s="1" customFormat="1" ht="25.9" customHeight="1">
      <c r="B32" s="27"/>
      <c r="C32" s="37"/>
      <c r="D32" s="38" t="s">
        <v>36</v>
      </c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40" t="s">
        <v>37</v>
      </c>
      <c r="U32" s="39"/>
      <c r="V32" s="39"/>
      <c r="W32" s="39"/>
      <c r="X32" s="248" t="s">
        <v>38</v>
      </c>
      <c r="Y32" s="249"/>
      <c r="Z32" s="249"/>
      <c r="AA32" s="249"/>
      <c r="AB32" s="249"/>
      <c r="AC32" s="39"/>
      <c r="AD32" s="39"/>
      <c r="AE32" s="39"/>
      <c r="AF32" s="39"/>
      <c r="AG32" s="39"/>
      <c r="AH32" s="39"/>
      <c r="AI32" s="39"/>
      <c r="AJ32" s="39"/>
      <c r="AK32" s="250">
        <f>SUM(AK23:AK30)</f>
        <v>0</v>
      </c>
      <c r="AL32" s="249"/>
      <c r="AM32" s="249"/>
      <c r="AN32" s="249"/>
      <c r="AO32" s="251"/>
      <c r="AP32" s="37"/>
      <c r="AQ32" s="41"/>
    </row>
    <row r="33" spans="2:43" s="1" customFormat="1" ht="6.95" customHeight="1">
      <c r="B33" s="27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31"/>
    </row>
    <row r="34" spans="2:43" s="1" customFormat="1" ht="6.95" customHeight="1">
      <c r="B34" s="42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4"/>
    </row>
    <row r="38" spans="2:43" s="1" customFormat="1" ht="6.95" customHeight="1">
      <c r="B38" s="175"/>
      <c r="C38" s="176"/>
      <c r="D38" s="176"/>
      <c r="E38" s="176"/>
      <c r="F38" s="176"/>
      <c r="G38" s="176"/>
      <c r="H38" s="176"/>
      <c r="I38" s="176"/>
      <c r="J38" s="176"/>
      <c r="K38" s="176"/>
      <c r="L38" s="176"/>
      <c r="M38" s="176"/>
      <c r="N38" s="176"/>
      <c r="O38" s="176"/>
      <c r="P38" s="176"/>
      <c r="Q38" s="176"/>
      <c r="R38" s="176"/>
      <c r="S38" s="176"/>
      <c r="T38" s="176"/>
      <c r="U38" s="176"/>
      <c r="V38" s="176"/>
      <c r="W38" s="176"/>
      <c r="X38" s="176"/>
      <c r="Y38" s="176"/>
      <c r="Z38" s="176"/>
      <c r="AA38" s="176"/>
      <c r="AB38" s="176"/>
      <c r="AC38" s="176"/>
      <c r="AD38" s="176"/>
      <c r="AE38" s="176"/>
      <c r="AF38" s="176"/>
      <c r="AG38" s="176"/>
      <c r="AH38" s="176"/>
      <c r="AI38" s="176"/>
      <c r="AJ38" s="176"/>
      <c r="AK38" s="176"/>
      <c r="AL38" s="176"/>
      <c r="AM38" s="176"/>
      <c r="AN38" s="176"/>
      <c r="AO38" s="176"/>
      <c r="AP38" s="176"/>
      <c r="AQ38" s="177"/>
    </row>
    <row r="39" spans="2:43" s="1" customFormat="1" ht="36.950000000000003" customHeight="1">
      <c r="B39" s="178"/>
      <c r="C39" s="230" t="s">
        <v>39</v>
      </c>
      <c r="D39" s="229"/>
      <c r="E39" s="229"/>
      <c r="F39" s="229"/>
      <c r="G39" s="229"/>
      <c r="H39" s="229"/>
      <c r="I39" s="229"/>
      <c r="J39" s="229"/>
      <c r="K39" s="229"/>
      <c r="L39" s="173"/>
      <c r="M39" s="173"/>
      <c r="N39" s="173"/>
      <c r="O39" s="173"/>
      <c r="P39" s="173"/>
      <c r="Q39" s="173"/>
      <c r="R39" s="173"/>
      <c r="S39" s="173"/>
      <c r="T39" s="173"/>
      <c r="U39" s="173"/>
      <c r="V39" s="173"/>
      <c r="W39" s="173"/>
      <c r="X39" s="231"/>
      <c r="Y39" s="231"/>
      <c r="Z39" s="231"/>
      <c r="AA39" s="231"/>
      <c r="AB39" s="231"/>
      <c r="AC39" s="231"/>
      <c r="AD39" s="231"/>
      <c r="AE39" s="231"/>
      <c r="AF39" s="231"/>
      <c r="AG39" s="231"/>
      <c r="AH39" s="231"/>
      <c r="AI39" s="173"/>
      <c r="AJ39" s="173"/>
      <c r="AK39" s="173"/>
      <c r="AL39" s="173"/>
      <c r="AM39" s="173"/>
      <c r="AN39" s="173"/>
      <c r="AO39" s="173"/>
      <c r="AP39" s="173"/>
      <c r="AQ39" s="179"/>
    </row>
    <row r="40" spans="2:43" s="1" customFormat="1" ht="6.95" customHeight="1">
      <c r="B40" s="178"/>
      <c r="C40" s="173"/>
      <c r="D40" s="173"/>
      <c r="E40" s="173"/>
      <c r="F40" s="173"/>
      <c r="G40" s="173"/>
      <c r="H40" s="173"/>
      <c r="I40" s="173"/>
      <c r="J40" s="173"/>
      <c r="K40" s="173"/>
      <c r="L40" s="173"/>
      <c r="M40" s="173"/>
      <c r="N40" s="173"/>
      <c r="O40" s="173"/>
      <c r="P40" s="173"/>
      <c r="Q40" s="173"/>
      <c r="R40" s="173"/>
      <c r="S40" s="173"/>
      <c r="T40" s="173"/>
      <c r="U40" s="173"/>
      <c r="V40" s="173"/>
      <c r="W40" s="173"/>
      <c r="X40" s="173"/>
      <c r="Y40" s="173"/>
      <c r="Z40" s="173"/>
      <c r="AA40" s="173"/>
      <c r="AB40" s="173"/>
      <c r="AC40" s="173"/>
      <c r="AD40" s="173"/>
      <c r="AE40" s="173"/>
      <c r="AF40" s="173"/>
      <c r="AG40" s="173"/>
      <c r="AH40" s="173"/>
      <c r="AI40" s="173"/>
      <c r="AJ40" s="173"/>
      <c r="AK40" s="173"/>
      <c r="AL40" s="173"/>
      <c r="AM40" s="173"/>
      <c r="AN40" s="173"/>
      <c r="AO40" s="173"/>
      <c r="AP40" s="173"/>
      <c r="AQ40" s="179"/>
    </row>
    <row r="41" spans="2:43" s="3" customFormat="1" ht="14.45" customHeight="1">
      <c r="B41" s="180"/>
      <c r="C41" s="25"/>
      <c r="D41" s="181"/>
      <c r="E41" s="181"/>
      <c r="F41" s="181"/>
      <c r="G41" s="181"/>
      <c r="H41" s="181"/>
      <c r="I41" s="181"/>
      <c r="J41" s="181"/>
      <c r="K41" s="181"/>
      <c r="L41" s="181"/>
      <c r="M41" s="181"/>
      <c r="N41" s="181"/>
      <c r="O41" s="181"/>
      <c r="P41" s="181"/>
      <c r="Q41" s="181"/>
      <c r="R41" s="181"/>
      <c r="S41" s="181"/>
      <c r="T41" s="181"/>
      <c r="U41" s="181"/>
      <c r="V41" s="181"/>
      <c r="W41" s="181"/>
      <c r="X41" s="181"/>
      <c r="Y41" s="181"/>
      <c r="Z41" s="181"/>
      <c r="AA41" s="181"/>
      <c r="AB41" s="181"/>
      <c r="AC41" s="181"/>
      <c r="AD41" s="181"/>
      <c r="AE41" s="181"/>
      <c r="AF41" s="181"/>
      <c r="AG41" s="181"/>
      <c r="AH41" s="181"/>
      <c r="AI41" s="181"/>
      <c r="AJ41" s="181"/>
      <c r="AK41" s="181"/>
      <c r="AL41" s="181"/>
      <c r="AM41" s="181"/>
      <c r="AN41" s="181"/>
      <c r="AO41" s="181"/>
      <c r="AP41" s="181"/>
      <c r="AQ41" s="182"/>
    </row>
    <row r="42" spans="2:43" s="4" customFormat="1" ht="36.950000000000003" customHeight="1">
      <c r="B42" s="183"/>
      <c r="C42" s="184" t="s">
        <v>13</v>
      </c>
      <c r="D42" s="185"/>
      <c r="E42" s="185"/>
      <c r="F42" s="185"/>
      <c r="G42" s="185"/>
      <c r="H42" s="185"/>
      <c r="I42" s="185"/>
      <c r="J42" s="185"/>
      <c r="K42" s="185"/>
      <c r="L42" s="252" t="str">
        <f>K6</f>
        <v>Stavební úpravy - Restaurace Koruna</v>
      </c>
      <c r="M42" s="253"/>
      <c r="N42" s="253"/>
      <c r="O42" s="253"/>
      <c r="P42" s="253"/>
      <c r="Q42" s="253"/>
      <c r="R42" s="253"/>
      <c r="S42" s="253"/>
      <c r="T42" s="253"/>
      <c r="U42" s="253"/>
      <c r="V42" s="253"/>
      <c r="W42" s="253"/>
      <c r="X42" s="253"/>
      <c r="Y42" s="253"/>
      <c r="Z42" s="253"/>
      <c r="AA42" s="253"/>
      <c r="AB42" s="253"/>
      <c r="AC42" s="253"/>
      <c r="AD42" s="253"/>
      <c r="AE42" s="253"/>
      <c r="AF42" s="253"/>
      <c r="AG42" s="253"/>
      <c r="AH42" s="253"/>
      <c r="AI42" s="253"/>
      <c r="AJ42" s="253"/>
      <c r="AK42" s="253"/>
      <c r="AL42" s="253"/>
      <c r="AM42" s="253"/>
      <c r="AN42" s="253"/>
      <c r="AO42" s="253"/>
      <c r="AP42" s="185"/>
      <c r="AQ42" s="186"/>
    </row>
    <row r="43" spans="2:43" s="1" customFormat="1" ht="6.95" customHeight="1">
      <c r="B43" s="178"/>
      <c r="C43" s="173"/>
      <c r="D43" s="173"/>
      <c r="E43" s="173"/>
      <c r="F43" s="173"/>
      <c r="G43" s="173"/>
      <c r="H43" s="173"/>
      <c r="I43" s="173"/>
      <c r="J43" s="173"/>
      <c r="K43" s="173"/>
      <c r="L43" s="173"/>
      <c r="M43" s="173"/>
      <c r="N43" s="173"/>
      <c r="O43" s="173"/>
      <c r="P43" s="173"/>
      <c r="Q43" s="173"/>
      <c r="R43" s="173"/>
      <c r="S43" s="173"/>
      <c r="T43" s="173"/>
      <c r="U43" s="173"/>
      <c r="V43" s="173"/>
      <c r="W43" s="173"/>
      <c r="X43" s="173"/>
      <c r="Y43" s="173"/>
      <c r="Z43" s="173"/>
      <c r="AA43" s="173"/>
      <c r="AB43" s="173"/>
      <c r="AC43" s="173"/>
      <c r="AD43" s="173"/>
      <c r="AE43" s="173"/>
      <c r="AF43" s="173"/>
      <c r="AG43" s="173"/>
      <c r="AH43" s="173"/>
      <c r="AI43" s="173"/>
      <c r="AJ43" s="173"/>
      <c r="AK43" s="173"/>
      <c r="AL43" s="173"/>
      <c r="AM43" s="173"/>
      <c r="AN43" s="173"/>
      <c r="AO43" s="173"/>
      <c r="AP43" s="173"/>
      <c r="AQ43" s="179"/>
    </row>
    <row r="44" spans="2:43" s="1" customFormat="1" ht="15">
      <c r="B44" s="178"/>
      <c r="C44" s="25" t="s">
        <v>14</v>
      </c>
      <c r="D44" s="173"/>
      <c r="E44" s="173"/>
      <c r="F44" s="173"/>
      <c r="G44" s="173"/>
      <c r="H44" s="173"/>
      <c r="I44" s="173"/>
      <c r="J44" s="173"/>
      <c r="K44" s="173"/>
      <c r="L44" s="187" t="str">
        <f>IF(K8="","",K8)</f>
        <v>Hořice v Podkrkonoší</v>
      </c>
      <c r="M44" s="173"/>
      <c r="N44" s="173"/>
      <c r="O44" s="173"/>
      <c r="P44" s="173"/>
      <c r="Q44" s="173"/>
      <c r="R44" s="173"/>
      <c r="S44" s="173"/>
      <c r="T44" s="173"/>
      <c r="U44" s="173"/>
      <c r="V44" s="173"/>
      <c r="W44" s="173"/>
      <c r="X44" s="173"/>
      <c r="Y44" s="173"/>
      <c r="Z44" s="173"/>
      <c r="AA44" s="173"/>
      <c r="AB44" s="173"/>
      <c r="AC44" s="173"/>
      <c r="AD44" s="173"/>
      <c r="AE44" s="173"/>
      <c r="AF44" s="173"/>
      <c r="AG44" s="173"/>
      <c r="AH44" s="173"/>
      <c r="AI44" s="25" t="s">
        <v>16</v>
      </c>
      <c r="AJ44" s="173"/>
      <c r="AK44" s="173"/>
      <c r="AL44" s="173"/>
      <c r="AM44" s="254" t="str">
        <f>IF(AN8= "","",AN8)</f>
        <v/>
      </c>
      <c r="AN44" s="240"/>
      <c r="AO44" s="173"/>
      <c r="AP44" s="173"/>
      <c r="AQ44" s="179"/>
    </row>
    <row r="45" spans="2:43" s="1" customFormat="1" ht="6.95" customHeight="1">
      <c r="B45" s="178"/>
      <c r="C45" s="173"/>
      <c r="D45" s="173"/>
      <c r="E45" s="173"/>
      <c r="F45" s="173"/>
      <c r="G45" s="173"/>
      <c r="H45" s="173"/>
      <c r="I45" s="173"/>
      <c r="J45" s="173"/>
      <c r="K45" s="173"/>
      <c r="L45" s="173"/>
      <c r="M45" s="173"/>
      <c r="N45" s="173"/>
      <c r="O45" s="173"/>
      <c r="P45" s="173"/>
      <c r="Q45" s="173"/>
      <c r="R45" s="173"/>
      <c r="S45" s="173"/>
      <c r="T45" s="173"/>
      <c r="U45" s="173"/>
      <c r="V45" s="173"/>
      <c r="W45" s="173"/>
      <c r="X45" s="173"/>
      <c r="Y45" s="173"/>
      <c r="Z45" s="173"/>
      <c r="AA45" s="173"/>
      <c r="AB45" s="173"/>
      <c r="AC45" s="173"/>
      <c r="AD45" s="173"/>
      <c r="AE45" s="173"/>
      <c r="AF45" s="173"/>
      <c r="AG45" s="173"/>
      <c r="AH45" s="173"/>
      <c r="AI45" s="173"/>
      <c r="AJ45" s="173"/>
      <c r="AK45" s="173"/>
      <c r="AL45" s="173"/>
      <c r="AM45" s="173"/>
      <c r="AN45" s="173"/>
      <c r="AO45" s="173"/>
      <c r="AP45" s="173"/>
      <c r="AQ45" s="179"/>
    </row>
    <row r="46" spans="2:43" s="1" customFormat="1" ht="15" customHeight="1">
      <c r="B46" s="178"/>
      <c r="C46" s="25" t="s">
        <v>19</v>
      </c>
      <c r="D46" s="173"/>
      <c r="E46" s="173"/>
      <c r="F46" s="173"/>
      <c r="G46" s="173"/>
      <c r="H46" s="173"/>
      <c r="I46" s="173"/>
      <c r="J46" s="173"/>
      <c r="K46" s="173"/>
      <c r="L46" s="181" t="str">
        <f>IF(E11= "","",E11)</f>
        <v>Město Hořice, nám. Jiřího z Poděbrad 342</v>
      </c>
      <c r="M46" s="173"/>
      <c r="N46" s="173"/>
      <c r="O46" s="173"/>
      <c r="P46" s="173"/>
      <c r="Q46" s="173"/>
      <c r="R46" s="173"/>
      <c r="S46" s="173"/>
      <c r="T46" s="173"/>
      <c r="U46" s="173"/>
      <c r="V46" s="173"/>
      <c r="W46" s="173"/>
      <c r="X46" s="173"/>
      <c r="Y46" s="173"/>
      <c r="Z46" s="173"/>
      <c r="AA46" s="173"/>
      <c r="AB46" s="173"/>
      <c r="AC46" s="173"/>
      <c r="AD46" s="173"/>
      <c r="AE46" s="173"/>
      <c r="AF46" s="173"/>
      <c r="AG46" s="173"/>
      <c r="AH46" s="173"/>
      <c r="AI46" s="25"/>
      <c r="AJ46" s="173"/>
      <c r="AK46" s="173"/>
      <c r="AL46" s="173"/>
      <c r="AM46" s="255" t="str">
        <f>IF(E17="","",E17)</f>
        <v/>
      </c>
      <c r="AN46" s="240"/>
      <c r="AO46" s="240"/>
      <c r="AP46" s="240"/>
      <c r="AQ46" s="179"/>
    </row>
    <row r="47" spans="2:43" s="1" customFormat="1" ht="15">
      <c r="B47" s="178"/>
      <c r="C47" s="25" t="s">
        <v>23</v>
      </c>
      <c r="D47" s="173"/>
      <c r="E47" s="173"/>
      <c r="F47" s="173"/>
      <c r="G47" s="173"/>
      <c r="H47" s="173"/>
      <c r="I47" s="173"/>
      <c r="J47" s="173"/>
      <c r="K47" s="173"/>
      <c r="L47" s="181">
        <f>IF(E14= "Vyplň údaj","",E14)</f>
        <v>0</v>
      </c>
      <c r="M47" s="173"/>
      <c r="N47" s="173"/>
      <c r="O47" s="173"/>
      <c r="P47" s="173"/>
      <c r="Q47" s="173"/>
      <c r="R47" s="173"/>
      <c r="S47" s="173"/>
      <c r="T47" s="173"/>
      <c r="U47" s="173"/>
      <c r="V47" s="173"/>
      <c r="W47" s="173"/>
      <c r="X47" s="173"/>
      <c r="Y47" s="173"/>
      <c r="Z47" s="173"/>
      <c r="AA47" s="173"/>
      <c r="AB47" s="173"/>
      <c r="AC47" s="173"/>
      <c r="AD47" s="173"/>
      <c r="AE47" s="173"/>
      <c r="AF47" s="173"/>
      <c r="AG47" s="173"/>
      <c r="AH47" s="173"/>
      <c r="AI47" s="173"/>
      <c r="AJ47" s="173"/>
      <c r="AK47" s="173"/>
      <c r="AL47" s="173"/>
      <c r="AM47" s="173"/>
      <c r="AN47" s="173"/>
      <c r="AO47" s="173"/>
      <c r="AP47" s="173"/>
      <c r="AQ47" s="179"/>
    </row>
    <row r="48" spans="2:43" s="1" customFormat="1" ht="10.9" customHeight="1">
      <c r="B48" s="178"/>
      <c r="C48" s="173"/>
      <c r="D48" s="173"/>
      <c r="E48" s="173"/>
      <c r="F48" s="173"/>
      <c r="G48" s="173"/>
      <c r="H48" s="173"/>
      <c r="I48" s="173"/>
      <c r="J48" s="173"/>
      <c r="K48" s="173"/>
      <c r="L48" s="173"/>
      <c r="M48" s="173"/>
      <c r="N48" s="173"/>
      <c r="O48" s="173"/>
      <c r="P48" s="173"/>
      <c r="Q48" s="173"/>
      <c r="R48" s="173"/>
      <c r="S48" s="173"/>
      <c r="T48" s="173"/>
      <c r="U48" s="173"/>
      <c r="V48" s="173"/>
      <c r="W48" s="173"/>
      <c r="X48" s="173"/>
      <c r="Y48" s="173"/>
      <c r="Z48" s="173"/>
      <c r="AA48" s="173"/>
      <c r="AB48" s="173"/>
      <c r="AC48" s="173"/>
      <c r="AD48" s="173"/>
      <c r="AE48" s="173"/>
      <c r="AF48" s="173"/>
      <c r="AG48" s="173"/>
      <c r="AH48" s="173"/>
      <c r="AI48" s="173"/>
      <c r="AJ48" s="173"/>
      <c r="AK48" s="173"/>
      <c r="AL48" s="173"/>
      <c r="AM48" s="173"/>
      <c r="AN48" s="173"/>
      <c r="AO48" s="173"/>
      <c r="AP48" s="173"/>
      <c r="AQ48" s="179"/>
    </row>
    <row r="49" spans="1:73" s="1" customFormat="1" ht="29.25" customHeight="1">
      <c r="B49" s="178"/>
      <c r="C49" s="244" t="s">
        <v>40</v>
      </c>
      <c r="D49" s="245"/>
      <c r="E49" s="245"/>
      <c r="F49" s="245"/>
      <c r="G49" s="245"/>
      <c r="H49" s="174"/>
      <c r="I49" s="269" t="s">
        <v>41</v>
      </c>
      <c r="J49" s="270"/>
      <c r="K49" s="270"/>
      <c r="L49" s="270"/>
      <c r="M49" s="270"/>
      <c r="N49" s="270"/>
      <c r="O49" s="270"/>
      <c r="P49" s="270"/>
      <c r="Q49" s="270"/>
      <c r="R49" s="270"/>
      <c r="S49" s="270"/>
      <c r="T49" s="270"/>
      <c r="U49" s="270"/>
      <c r="V49" s="270"/>
      <c r="W49" s="270"/>
      <c r="X49" s="270"/>
      <c r="Y49" s="270"/>
      <c r="Z49" s="270"/>
      <c r="AA49" s="270"/>
      <c r="AB49" s="270"/>
      <c r="AC49" s="270"/>
      <c r="AD49" s="270"/>
      <c r="AE49" s="270"/>
      <c r="AF49" s="270"/>
      <c r="AG49" s="247" t="s">
        <v>42</v>
      </c>
      <c r="AH49" s="245"/>
      <c r="AI49" s="245"/>
      <c r="AJ49" s="245"/>
      <c r="AK49" s="245"/>
      <c r="AL49" s="245"/>
      <c r="AM49" s="245"/>
      <c r="AN49" s="246" t="s">
        <v>43</v>
      </c>
      <c r="AO49" s="245"/>
      <c r="AP49" s="245"/>
      <c r="AQ49" s="188" t="s">
        <v>44</v>
      </c>
    </row>
    <row r="50" spans="1:73" s="1" customFormat="1" ht="10.9" customHeight="1">
      <c r="B50" s="178"/>
      <c r="C50" s="173"/>
      <c r="D50" s="173"/>
      <c r="E50" s="173"/>
      <c r="F50" s="173"/>
      <c r="G50" s="173"/>
      <c r="H50" s="173"/>
      <c r="I50" s="173"/>
      <c r="J50" s="173"/>
      <c r="K50" s="173"/>
      <c r="L50" s="173"/>
      <c r="M50" s="173"/>
      <c r="N50" s="173"/>
      <c r="O50" s="173"/>
      <c r="P50" s="173"/>
      <c r="Q50" s="173"/>
      <c r="R50" s="173"/>
      <c r="S50" s="173"/>
      <c r="T50" s="173"/>
      <c r="U50" s="173"/>
      <c r="V50" s="173"/>
      <c r="W50" s="173"/>
      <c r="X50" s="173"/>
      <c r="Y50" s="173"/>
      <c r="Z50" s="173"/>
      <c r="AA50" s="173"/>
      <c r="AB50" s="173"/>
      <c r="AC50" s="173"/>
      <c r="AD50" s="173"/>
      <c r="AE50" s="173"/>
      <c r="AF50" s="173"/>
      <c r="AG50" s="173"/>
      <c r="AH50" s="173"/>
      <c r="AI50" s="173"/>
      <c r="AJ50" s="173"/>
      <c r="AK50" s="173"/>
      <c r="AL50" s="173"/>
      <c r="AM50" s="173"/>
      <c r="AN50" s="173"/>
      <c r="AO50" s="173"/>
      <c r="AP50" s="173"/>
      <c r="AQ50" s="179"/>
    </row>
    <row r="51" spans="1:73" s="4" customFormat="1" ht="32.450000000000003" customHeight="1">
      <c r="B51" s="183"/>
      <c r="C51" s="189" t="s">
        <v>45</v>
      </c>
      <c r="D51" s="190"/>
      <c r="E51" s="190"/>
      <c r="F51" s="190"/>
      <c r="G51" s="190"/>
      <c r="H51" s="190"/>
      <c r="I51" s="190"/>
      <c r="J51" s="190"/>
      <c r="K51" s="190"/>
      <c r="L51" s="190"/>
      <c r="M51" s="190"/>
      <c r="N51" s="190"/>
      <c r="O51" s="190"/>
      <c r="P51" s="190"/>
      <c r="Q51" s="190"/>
      <c r="R51" s="190"/>
      <c r="S51" s="190"/>
      <c r="T51" s="190"/>
      <c r="U51" s="190"/>
      <c r="V51" s="190"/>
      <c r="W51" s="190"/>
      <c r="X51" s="190"/>
      <c r="Y51" s="190"/>
      <c r="Z51" s="190"/>
      <c r="AA51" s="190"/>
      <c r="AB51" s="190"/>
      <c r="AC51" s="190"/>
      <c r="AD51" s="190"/>
      <c r="AE51" s="190"/>
      <c r="AF51" s="190"/>
      <c r="AG51" s="259">
        <f>SUM(AG52:AM55)</f>
        <v>0</v>
      </c>
      <c r="AH51" s="259"/>
      <c r="AI51" s="259"/>
      <c r="AJ51" s="259"/>
      <c r="AK51" s="259"/>
      <c r="AL51" s="259"/>
      <c r="AM51" s="259"/>
      <c r="AN51" s="260">
        <f>AN52+AN53+AN54+AN55</f>
        <v>0</v>
      </c>
      <c r="AO51" s="260"/>
      <c r="AP51" s="260"/>
      <c r="AQ51" s="191" t="s">
        <v>2</v>
      </c>
      <c r="BA51" s="49" t="s">
        <v>46</v>
      </c>
      <c r="BB51" s="49" t="s">
        <v>47</v>
      </c>
      <c r="BC51" s="58" t="s">
        <v>48</v>
      </c>
      <c r="BD51" s="49" t="s">
        <v>49</v>
      </c>
      <c r="BE51" s="49" t="s">
        <v>4</v>
      </c>
      <c r="BF51" s="49" t="s">
        <v>50</v>
      </c>
      <c r="BT51" s="49" t="s">
        <v>2</v>
      </c>
    </row>
    <row r="52" spans="1:73" s="5" customFormat="1" ht="22.5" customHeight="1">
      <c r="A52" s="153" t="s">
        <v>141</v>
      </c>
      <c r="B52" s="192"/>
      <c r="C52" s="193"/>
      <c r="D52" s="256" t="s">
        <v>8</v>
      </c>
      <c r="E52" s="257"/>
      <c r="F52" s="257"/>
      <c r="G52" s="257"/>
      <c r="H52" s="257"/>
      <c r="I52" s="194"/>
      <c r="J52" s="256" t="s">
        <v>154</v>
      </c>
      <c r="K52" s="257"/>
      <c r="L52" s="257"/>
      <c r="M52" s="257"/>
      <c r="N52" s="257"/>
      <c r="O52" s="257"/>
      <c r="P52" s="257"/>
      <c r="Q52" s="257"/>
      <c r="R52" s="257"/>
      <c r="S52" s="257"/>
      <c r="T52" s="257"/>
      <c r="U52" s="257"/>
      <c r="V52" s="257"/>
      <c r="W52" s="257"/>
      <c r="X52" s="257"/>
      <c r="Y52" s="257"/>
      <c r="Z52" s="257"/>
      <c r="AA52" s="257"/>
      <c r="AB52" s="257"/>
      <c r="AC52" s="257"/>
      <c r="AD52" s="257"/>
      <c r="AE52" s="257"/>
      <c r="AF52" s="257"/>
      <c r="AG52" s="258">
        <f>rozpočet!J27</f>
        <v>0</v>
      </c>
      <c r="AH52" s="257"/>
      <c r="AI52" s="257"/>
      <c r="AJ52" s="257"/>
      <c r="AK52" s="257"/>
      <c r="AL52" s="257"/>
      <c r="AM52" s="257"/>
      <c r="AN52" s="258">
        <f>rozpočet!J36</f>
        <v>0</v>
      </c>
      <c r="AO52" s="257"/>
      <c r="AP52" s="257"/>
      <c r="AQ52" s="195"/>
      <c r="BB52" s="59" t="s">
        <v>8</v>
      </c>
      <c r="BD52" s="59" t="s">
        <v>49</v>
      </c>
      <c r="BE52" s="59" t="s">
        <v>51</v>
      </c>
      <c r="BF52" s="59" t="s">
        <v>4</v>
      </c>
      <c r="BT52" s="59" t="s">
        <v>2</v>
      </c>
      <c r="BU52" s="59" t="s">
        <v>52</v>
      </c>
    </row>
    <row r="53" spans="1:73" s="5" customFormat="1" ht="37.5" customHeight="1">
      <c r="A53" s="153" t="s">
        <v>141</v>
      </c>
      <c r="B53" s="192"/>
      <c r="C53" s="193"/>
      <c r="D53" s="256"/>
      <c r="E53" s="257"/>
      <c r="F53" s="257"/>
      <c r="G53" s="257"/>
      <c r="H53" s="257"/>
      <c r="I53" s="194"/>
      <c r="J53" s="256"/>
      <c r="K53" s="257"/>
      <c r="L53" s="257"/>
      <c r="M53" s="257"/>
      <c r="N53" s="257"/>
      <c r="O53" s="257"/>
      <c r="P53" s="257"/>
      <c r="Q53" s="257"/>
      <c r="R53" s="257"/>
      <c r="S53" s="257"/>
      <c r="T53" s="257"/>
      <c r="U53" s="257"/>
      <c r="V53" s="257"/>
      <c r="W53" s="257"/>
      <c r="X53" s="257"/>
      <c r="Y53" s="257"/>
      <c r="Z53" s="257"/>
      <c r="AA53" s="257"/>
      <c r="AB53" s="257"/>
      <c r="AC53" s="257"/>
      <c r="AD53" s="257"/>
      <c r="AE53" s="257"/>
      <c r="AF53" s="257"/>
      <c r="AG53" s="258"/>
      <c r="AH53" s="257"/>
      <c r="AI53" s="257"/>
      <c r="AJ53" s="257"/>
      <c r="AK53" s="257"/>
      <c r="AL53" s="257"/>
      <c r="AM53" s="257"/>
      <c r="AN53" s="258"/>
      <c r="AO53" s="257"/>
      <c r="AP53" s="257"/>
      <c r="AQ53" s="195"/>
      <c r="BB53" s="59" t="s">
        <v>8</v>
      </c>
      <c r="BD53" s="59" t="s">
        <v>49</v>
      </c>
      <c r="BE53" s="59" t="s">
        <v>53</v>
      </c>
      <c r="BF53" s="59" t="s">
        <v>4</v>
      </c>
      <c r="BT53" s="59" t="s">
        <v>2</v>
      </c>
      <c r="BU53" s="59" t="s">
        <v>52</v>
      </c>
    </row>
    <row r="54" spans="1:73" s="5" customFormat="1" ht="37.5" customHeight="1">
      <c r="A54" s="153" t="s">
        <v>141</v>
      </c>
      <c r="B54" s="192"/>
      <c r="C54" s="193"/>
      <c r="D54" s="256">
        <v>2</v>
      </c>
      <c r="E54" s="257"/>
      <c r="F54" s="257"/>
      <c r="G54" s="257"/>
      <c r="H54" s="257"/>
      <c r="I54" s="194"/>
      <c r="J54" s="256" t="s">
        <v>55</v>
      </c>
      <c r="K54" s="257"/>
      <c r="L54" s="257"/>
      <c r="M54" s="257"/>
      <c r="N54" s="257"/>
      <c r="O54" s="257"/>
      <c r="P54" s="257"/>
      <c r="Q54" s="257"/>
      <c r="R54" s="257"/>
      <c r="S54" s="257"/>
      <c r="T54" s="257"/>
      <c r="U54" s="257"/>
      <c r="V54" s="257"/>
      <c r="W54" s="257"/>
      <c r="X54" s="257"/>
      <c r="Y54" s="257"/>
      <c r="Z54" s="257"/>
      <c r="AA54" s="257"/>
      <c r="AB54" s="257"/>
      <c r="AC54" s="257"/>
      <c r="AD54" s="257"/>
      <c r="AE54" s="257"/>
      <c r="AF54" s="257"/>
      <c r="AG54" s="258">
        <f>VRN!J27</f>
        <v>0</v>
      </c>
      <c r="AH54" s="257"/>
      <c r="AI54" s="257"/>
      <c r="AJ54" s="257"/>
      <c r="AK54" s="257"/>
      <c r="AL54" s="257"/>
      <c r="AM54" s="257"/>
      <c r="AN54" s="258">
        <f>VRN!J36</f>
        <v>0</v>
      </c>
      <c r="AO54" s="257"/>
      <c r="AP54" s="257"/>
      <c r="AQ54" s="195"/>
      <c r="BB54" s="59" t="s">
        <v>8</v>
      </c>
      <c r="BD54" s="59" t="s">
        <v>49</v>
      </c>
      <c r="BE54" s="59" t="s">
        <v>54</v>
      </c>
      <c r="BF54" s="59" t="s">
        <v>4</v>
      </c>
      <c r="BT54" s="59" t="s">
        <v>2</v>
      </c>
      <c r="BU54" s="59" t="s">
        <v>52</v>
      </c>
    </row>
    <row r="55" spans="1:73" s="5" customFormat="1" ht="22.5" customHeight="1">
      <c r="A55" s="153" t="s">
        <v>141</v>
      </c>
      <c r="B55" s="192"/>
      <c r="C55" s="193"/>
      <c r="D55" s="256"/>
      <c r="E55" s="257"/>
      <c r="F55" s="257"/>
      <c r="G55" s="257"/>
      <c r="H55" s="257"/>
      <c r="I55" s="194"/>
      <c r="J55" s="256"/>
      <c r="K55" s="257"/>
      <c r="L55" s="257"/>
      <c r="M55" s="257"/>
      <c r="N55" s="257"/>
      <c r="O55" s="257"/>
      <c r="P55" s="257"/>
      <c r="Q55" s="257"/>
      <c r="R55" s="257"/>
      <c r="S55" s="257"/>
      <c r="T55" s="257"/>
      <c r="U55" s="257"/>
      <c r="V55" s="257"/>
      <c r="W55" s="257"/>
      <c r="X55" s="257"/>
      <c r="Y55" s="257"/>
      <c r="Z55" s="257"/>
      <c r="AA55" s="257"/>
      <c r="AB55" s="257"/>
      <c r="AC55" s="257"/>
      <c r="AD55" s="257"/>
      <c r="AE55" s="257"/>
      <c r="AF55" s="257"/>
      <c r="AG55" s="258"/>
      <c r="AH55" s="257"/>
      <c r="AI55" s="257"/>
      <c r="AJ55" s="257"/>
      <c r="AK55" s="257"/>
      <c r="AL55" s="257"/>
      <c r="AM55" s="257"/>
      <c r="AN55" s="258"/>
      <c r="AO55" s="257"/>
      <c r="AP55" s="257"/>
      <c r="AQ55" s="195"/>
      <c r="BB55" s="59" t="s">
        <v>8</v>
      </c>
      <c r="BD55" s="59" t="s">
        <v>49</v>
      </c>
      <c r="BE55" s="59" t="s">
        <v>56</v>
      </c>
      <c r="BF55" s="59" t="s">
        <v>4</v>
      </c>
      <c r="BT55" s="59" t="s">
        <v>2</v>
      </c>
      <c r="BU55" s="59" t="s">
        <v>52</v>
      </c>
    </row>
    <row r="56" spans="1:73" s="1" customFormat="1" ht="30" customHeight="1">
      <c r="B56" s="178"/>
      <c r="C56" s="173"/>
      <c r="D56" s="173"/>
      <c r="E56" s="173"/>
      <c r="F56" s="173"/>
      <c r="G56" s="173"/>
      <c r="H56" s="173"/>
      <c r="I56" s="173"/>
      <c r="J56" s="173"/>
      <c r="K56" s="173"/>
      <c r="L56" s="173"/>
      <c r="M56" s="173"/>
      <c r="N56" s="173"/>
      <c r="O56" s="173"/>
      <c r="P56" s="173"/>
      <c r="Q56" s="173"/>
      <c r="R56" s="173"/>
      <c r="S56" s="173"/>
      <c r="T56" s="173"/>
      <c r="U56" s="173"/>
      <c r="V56" s="173"/>
      <c r="W56" s="173"/>
      <c r="X56" s="173"/>
      <c r="Y56" s="173"/>
      <c r="Z56" s="173"/>
      <c r="AA56" s="173"/>
      <c r="AB56" s="173"/>
      <c r="AC56" s="173"/>
      <c r="AD56" s="173"/>
      <c r="AE56" s="173"/>
      <c r="AF56" s="173"/>
      <c r="AG56" s="173"/>
      <c r="AH56" s="173"/>
      <c r="AI56" s="173"/>
      <c r="AJ56" s="173"/>
      <c r="AK56" s="173"/>
      <c r="AL56" s="173"/>
      <c r="AM56" s="173"/>
      <c r="AN56" s="173"/>
      <c r="AO56" s="173"/>
      <c r="AP56" s="173"/>
      <c r="AQ56" s="179"/>
    </row>
    <row r="57" spans="1:73" s="1" customFormat="1" ht="6.95" customHeight="1">
      <c r="B57" s="196"/>
      <c r="C57" s="197"/>
      <c r="D57" s="197"/>
      <c r="E57" s="197"/>
      <c r="F57" s="197"/>
      <c r="G57" s="197"/>
      <c r="H57" s="197"/>
      <c r="I57" s="197"/>
      <c r="J57" s="197"/>
      <c r="K57" s="197"/>
      <c r="L57" s="197"/>
      <c r="M57" s="197"/>
      <c r="N57" s="197"/>
      <c r="O57" s="197"/>
      <c r="P57" s="197"/>
      <c r="Q57" s="197"/>
      <c r="R57" s="197"/>
      <c r="S57" s="197"/>
      <c r="T57" s="197"/>
      <c r="U57" s="197"/>
      <c r="V57" s="197"/>
      <c r="W57" s="197"/>
      <c r="X57" s="197"/>
      <c r="Y57" s="197"/>
      <c r="Z57" s="197"/>
      <c r="AA57" s="197"/>
      <c r="AB57" s="197"/>
      <c r="AC57" s="197"/>
      <c r="AD57" s="197"/>
      <c r="AE57" s="197"/>
      <c r="AF57" s="197"/>
      <c r="AG57" s="197"/>
      <c r="AH57" s="197"/>
      <c r="AI57" s="197"/>
      <c r="AJ57" s="197"/>
      <c r="AK57" s="197"/>
      <c r="AL57" s="197"/>
      <c r="AM57" s="197"/>
      <c r="AN57" s="197"/>
      <c r="AO57" s="197"/>
      <c r="AP57" s="197"/>
      <c r="AQ57" s="198"/>
    </row>
  </sheetData>
  <mergeCells count="50">
    <mergeCell ref="W28:AE28"/>
    <mergeCell ref="AK28:AO28"/>
    <mergeCell ref="L29:O29"/>
    <mergeCell ref="W29:AE29"/>
    <mergeCell ref="AK29:AO29"/>
    <mergeCell ref="AG51:AM51"/>
    <mergeCell ref="AN51:AP51"/>
    <mergeCell ref="AN54:AP54"/>
    <mergeCell ref="AG54:AM54"/>
    <mergeCell ref="AN52:AP52"/>
    <mergeCell ref="AG52:AM52"/>
    <mergeCell ref="D54:H54"/>
    <mergeCell ref="J54:AF54"/>
    <mergeCell ref="AN55:AP55"/>
    <mergeCell ref="AG55:AM55"/>
    <mergeCell ref="D55:H55"/>
    <mergeCell ref="J55:AF55"/>
    <mergeCell ref="D52:H52"/>
    <mergeCell ref="J52:AF52"/>
    <mergeCell ref="AN53:AP53"/>
    <mergeCell ref="AG53:AM53"/>
    <mergeCell ref="D53:H53"/>
    <mergeCell ref="J53:AF53"/>
    <mergeCell ref="L27:O27"/>
    <mergeCell ref="W27:AE27"/>
    <mergeCell ref="AK27:AO27"/>
    <mergeCell ref="L28:O28"/>
    <mergeCell ref="C49:G49"/>
    <mergeCell ref="I49:AF49"/>
    <mergeCell ref="AG49:AM49"/>
    <mergeCell ref="AN49:AP49"/>
    <mergeCell ref="L30:O30"/>
    <mergeCell ref="W30:AE30"/>
    <mergeCell ref="AK30:AO30"/>
    <mergeCell ref="X32:AB32"/>
    <mergeCell ref="AK32:AO32"/>
    <mergeCell ref="L42:AO42"/>
    <mergeCell ref="AM44:AN44"/>
    <mergeCell ref="AM46:AP46"/>
    <mergeCell ref="L25:O25"/>
    <mergeCell ref="W25:AE25"/>
    <mergeCell ref="AK25:AO25"/>
    <mergeCell ref="L26:O26"/>
    <mergeCell ref="W26:AE26"/>
    <mergeCell ref="AK26:AO26"/>
    <mergeCell ref="K5:AO5"/>
    <mergeCell ref="K6:AO6"/>
    <mergeCell ref="E14:AJ14"/>
    <mergeCell ref="E20:AN20"/>
    <mergeCell ref="AK23:AO23"/>
  </mergeCells>
  <hyperlinks>
    <hyperlink ref="K1:S1" location="C2" tooltip="Rekapitulace stavby" display="1) Rekapitulace stavby"/>
    <hyperlink ref="W1:AI1" location="C51" tooltip="Rekapitulace objektů stavby a soupisů prací" display="2) Rekapitulace objektů stavby a soupisů prací"/>
    <hyperlink ref="A52" location="'1 - Odbavovací hala - AR ...'!C2" tooltip="1 - Odbavovací hala - AR ..." display="/"/>
    <hyperlink ref="A53" location="'2 - Zpevněné plochy  a od...'!C2" tooltip="2 - Zpevněné plochy  a od..." display="/"/>
    <hyperlink ref="A54" location="'3 - Odbavovací hala - čás...'!C2" tooltip="3 - Odbavovací hala - čás..." display="/"/>
    <hyperlink ref="A55" location="'4 - VRN'!C2" tooltip="4 - VRN" display="/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40"/>
  <sheetViews>
    <sheetView showGridLines="0" workbookViewId="0">
      <pane ySplit="1" topLeftCell="A126" activePane="bottomLeft" state="frozen"/>
      <selection pane="bottomLeft" activeCell="I140" sqref="I140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60" customWidth="1"/>
    <col min="10" max="10" width="23.5" customWidth="1"/>
    <col min="11" max="11" width="15.5" customWidth="1"/>
    <col min="12" max="12" width="12" style="164" customWidth="1"/>
  </cols>
  <sheetData>
    <row r="1" spans="1:12" ht="21.75" customHeight="1">
      <c r="A1" s="11"/>
      <c r="B1" s="155"/>
      <c r="C1" s="155"/>
      <c r="D1" s="154" t="s">
        <v>1</v>
      </c>
      <c r="E1" s="155"/>
      <c r="F1" s="156" t="s">
        <v>142</v>
      </c>
      <c r="G1" s="264" t="s">
        <v>143</v>
      </c>
      <c r="H1" s="264"/>
      <c r="I1" s="161"/>
      <c r="J1" s="156" t="s">
        <v>144</v>
      </c>
      <c r="K1" s="154"/>
      <c r="L1" s="163"/>
    </row>
    <row r="2" spans="1:12" ht="36.950000000000003" customHeight="1">
      <c r="L2" s="211"/>
    </row>
    <row r="3" spans="1:12" ht="6.95" customHeight="1">
      <c r="B3" s="14"/>
      <c r="C3" s="15"/>
      <c r="D3" s="15"/>
      <c r="E3" s="15"/>
      <c r="F3" s="15"/>
      <c r="G3" s="15"/>
      <c r="H3" s="15"/>
      <c r="I3" s="61"/>
      <c r="J3" s="15"/>
      <c r="K3" s="16"/>
    </row>
    <row r="4" spans="1:12" ht="36.950000000000003" customHeight="1">
      <c r="B4" s="17"/>
      <c r="C4" s="18"/>
      <c r="D4" s="19" t="s">
        <v>58</v>
      </c>
      <c r="E4" s="18"/>
      <c r="F4" s="18"/>
      <c r="G4" s="18"/>
      <c r="H4" s="18"/>
      <c r="I4" s="62"/>
      <c r="J4" s="18"/>
      <c r="K4" s="20"/>
    </row>
    <row r="5" spans="1:12" ht="6.95" customHeight="1">
      <c r="B5" s="17"/>
      <c r="C5" s="18"/>
      <c r="D5" s="18"/>
      <c r="E5" s="18"/>
      <c r="F5" s="18"/>
      <c r="G5" s="18"/>
      <c r="H5" s="18"/>
      <c r="I5" s="62"/>
      <c r="J5" s="18"/>
      <c r="K5" s="20"/>
    </row>
    <row r="6" spans="1:12" ht="15">
      <c r="B6" s="17"/>
      <c r="C6" s="18"/>
      <c r="D6" s="25" t="s">
        <v>13</v>
      </c>
      <c r="E6" s="18"/>
      <c r="F6" s="18"/>
      <c r="G6" s="18"/>
      <c r="H6" s="18"/>
      <c r="I6" s="62"/>
      <c r="J6" s="18"/>
      <c r="K6" s="20"/>
    </row>
    <row r="7" spans="1:12" ht="22.5" customHeight="1">
      <c r="B7" s="17"/>
      <c r="C7" s="18"/>
      <c r="D7" s="18"/>
      <c r="E7" s="265" t="str">
        <f>'Rekapitulace stavby'!K6</f>
        <v>Stavební úpravy - Restaurace Koruna</v>
      </c>
      <c r="F7" s="233"/>
      <c r="G7" s="233"/>
      <c r="H7" s="233"/>
      <c r="I7" s="62"/>
      <c r="J7" s="18"/>
      <c r="K7" s="20"/>
    </row>
    <row r="8" spans="1:12" s="1" customFormat="1" ht="15">
      <c r="B8" s="27"/>
      <c r="C8" s="28"/>
      <c r="D8" s="25" t="s">
        <v>59</v>
      </c>
      <c r="E8" s="28"/>
      <c r="F8" s="28"/>
      <c r="G8" s="28"/>
      <c r="H8" s="28"/>
      <c r="I8" s="63"/>
      <c r="J8" s="28"/>
      <c r="K8" s="31"/>
      <c r="L8" s="165"/>
    </row>
    <row r="9" spans="1:12" s="1" customFormat="1" ht="36.950000000000003" customHeight="1">
      <c r="B9" s="27"/>
      <c r="C9" s="28"/>
      <c r="D9" s="28"/>
      <c r="E9" s="252" t="s">
        <v>153</v>
      </c>
      <c r="F9" s="240"/>
      <c r="G9" s="240"/>
      <c r="H9" s="240"/>
      <c r="I9" s="63"/>
      <c r="J9" s="28"/>
      <c r="K9" s="31"/>
      <c r="L9" s="165"/>
    </row>
    <row r="10" spans="1:12" s="1" customFormat="1">
      <c r="B10" s="27"/>
      <c r="C10" s="28"/>
      <c r="D10" s="28"/>
      <c r="E10" s="28"/>
      <c r="F10" s="28"/>
      <c r="G10" s="28"/>
      <c r="H10" s="28"/>
      <c r="I10" s="63"/>
      <c r="J10" s="28"/>
      <c r="K10" s="31"/>
      <c r="L10" s="165"/>
    </row>
    <row r="11" spans="1:12" s="1" customFormat="1" ht="14.45" customHeight="1">
      <c r="B11" s="27"/>
      <c r="C11" s="28"/>
      <c r="D11" s="25"/>
      <c r="E11" s="28"/>
      <c r="F11" s="23"/>
      <c r="G11" s="28"/>
      <c r="H11" s="28"/>
      <c r="I11" s="64"/>
      <c r="J11" s="23"/>
      <c r="K11" s="31"/>
      <c r="L11" s="165"/>
    </row>
    <row r="12" spans="1:12" s="1" customFormat="1" ht="14.45" customHeight="1">
      <c r="B12" s="27"/>
      <c r="C12" s="28"/>
      <c r="D12" s="25" t="s">
        <v>14</v>
      </c>
      <c r="E12" s="28"/>
      <c r="F12" s="23" t="s">
        <v>15</v>
      </c>
      <c r="G12" s="28"/>
      <c r="H12" s="28"/>
      <c r="I12" s="64" t="s">
        <v>16</v>
      </c>
      <c r="J12" s="65"/>
      <c r="K12" s="31"/>
      <c r="L12" s="165"/>
    </row>
    <row r="13" spans="1:12" s="1" customFormat="1" ht="10.9" customHeight="1">
      <c r="B13" s="27"/>
      <c r="C13" s="28"/>
      <c r="D13" s="28"/>
      <c r="E13" s="28"/>
      <c r="F13" s="28"/>
      <c r="G13" s="28"/>
      <c r="H13" s="28"/>
      <c r="I13" s="63"/>
      <c r="J13" s="28"/>
      <c r="K13" s="31"/>
      <c r="L13" s="165"/>
    </row>
    <row r="14" spans="1:12" s="1" customFormat="1" ht="14.45" customHeight="1">
      <c r="B14" s="27"/>
      <c r="C14" s="28"/>
      <c r="D14" s="25" t="s">
        <v>19</v>
      </c>
      <c r="E14" s="28"/>
      <c r="F14" s="28"/>
      <c r="G14" s="28"/>
      <c r="H14" s="28"/>
      <c r="I14" s="64" t="s">
        <v>20</v>
      </c>
      <c r="J14" s="23" t="s">
        <v>2</v>
      </c>
      <c r="K14" s="31"/>
      <c r="L14" s="165"/>
    </row>
    <row r="15" spans="1:12" s="1" customFormat="1" ht="18" customHeight="1">
      <c r="B15" s="27"/>
      <c r="C15" s="28"/>
      <c r="D15" s="28"/>
      <c r="E15" s="23" t="s">
        <v>21</v>
      </c>
      <c r="F15" s="28"/>
      <c r="G15" s="28"/>
      <c r="H15" s="28"/>
      <c r="I15" s="64" t="s">
        <v>22</v>
      </c>
      <c r="J15" s="23" t="s">
        <v>2</v>
      </c>
      <c r="K15" s="31"/>
      <c r="L15" s="165"/>
    </row>
    <row r="16" spans="1:12" s="1" customFormat="1" ht="6.95" customHeight="1">
      <c r="B16" s="27"/>
      <c r="C16" s="28"/>
      <c r="D16" s="28"/>
      <c r="E16" s="28"/>
      <c r="F16" s="28"/>
      <c r="G16" s="28"/>
      <c r="H16" s="28"/>
      <c r="I16" s="63"/>
      <c r="J16" s="28"/>
      <c r="K16" s="31"/>
      <c r="L16" s="165"/>
    </row>
    <row r="17" spans="2:12" s="1" customFormat="1" ht="14.45" customHeight="1">
      <c r="B17" s="27"/>
      <c r="C17" s="28"/>
      <c r="D17" s="25" t="s">
        <v>23</v>
      </c>
      <c r="E17" s="28"/>
      <c r="F17" s="28"/>
      <c r="G17" s="28"/>
      <c r="H17" s="28"/>
      <c r="I17" s="64" t="s">
        <v>20</v>
      </c>
      <c r="J17" s="23" t="str">
        <f>IF('Rekapitulace stavby'!AN13="Vyplň údaj","",IF('Rekapitulace stavby'!AN13="","",'Rekapitulace stavby'!AN13))</f>
        <v/>
      </c>
      <c r="K17" s="31"/>
      <c r="L17" s="165"/>
    </row>
    <row r="18" spans="2:12" s="1" customFormat="1" ht="18" customHeight="1">
      <c r="B18" s="27"/>
      <c r="C18" s="28"/>
      <c r="D18" s="28"/>
      <c r="E18" s="23" t="str">
        <f>IF('Rekapitulace stavby'!E14="Vyplň údaj","",IF('Rekapitulace stavby'!E14="","",'Rekapitulace stavby'!E14))</f>
        <v/>
      </c>
      <c r="F18" s="28"/>
      <c r="G18" s="28"/>
      <c r="H18" s="28"/>
      <c r="I18" s="64" t="s">
        <v>22</v>
      </c>
      <c r="J18" s="23" t="str">
        <f>IF('Rekapitulace stavby'!AN14="Vyplň údaj","",IF('Rekapitulace stavby'!AN14="","",'Rekapitulace stavby'!AN14))</f>
        <v/>
      </c>
      <c r="K18" s="31"/>
      <c r="L18" s="165"/>
    </row>
    <row r="19" spans="2:12" s="1" customFormat="1" ht="6.95" customHeight="1">
      <c r="B19" s="27"/>
      <c r="C19" s="28"/>
      <c r="D19" s="28"/>
      <c r="E19" s="28"/>
      <c r="F19" s="28"/>
      <c r="G19" s="28"/>
      <c r="H19" s="28"/>
      <c r="I19" s="63"/>
      <c r="J19" s="28"/>
      <c r="K19" s="31"/>
      <c r="L19" s="165"/>
    </row>
    <row r="20" spans="2:12" s="1" customFormat="1" ht="14.45" customHeight="1">
      <c r="B20" s="27"/>
      <c r="C20" s="28"/>
      <c r="D20" s="25"/>
      <c r="E20" s="28"/>
      <c r="F20" s="28"/>
      <c r="G20" s="28"/>
      <c r="H20" s="28"/>
      <c r="I20" s="64"/>
      <c r="J20" s="23"/>
      <c r="K20" s="31"/>
      <c r="L20" s="165"/>
    </row>
    <row r="21" spans="2:12" s="1" customFormat="1" ht="18" customHeight="1">
      <c r="B21" s="27"/>
      <c r="C21" s="28"/>
      <c r="D21" s="28"/>
      <c r="E21" s="23"/>
      <c r="F21" s="28"/>
      <c r="G21" s="28"/>
      <c r="H21" s="28"/>
      <c r="I21" s="64"/>
      <c r="J21" s="23"/>
      <c r="K21" s="31"/>
      <c r="L21" s="165"/>
    </row>
    <row r="22" spans="2:12" s="1" customFormat="1" ht="6.95" customHeight="1">
      <c r="B22" s="27"/>
      <c r="C22" s="28"/>
      <c r="D22" s="28"/>
      <c r="E22" s="28"/>
      <c r="F22" s="28"/>
      <c r="G22" s="28"/>
      <c r="H22" s="28"/>
      <c r="I22" s="63"/>
      <c r="J22" s="28"/>
      <c r="K22" s="31"/>
      <c r="L22" s="165"/>
    </row>
    <row r="23" spans="2:12" s="1" customFormat="1" ht="14.45" customHeight="1">
      <c r="B23" s="27"/>
      <c r="C23" s="28"/>
      <c r="D23" s="25"/>
      <c r="E23" s="28"/>
      <c r="F23" s="28"/>
      <c r="G23" s="28"/>
      <c r="H23" s="28"/>
      <c r="I23" s="63"/>
      <c r="J23" s="28"/>
      <c r="K23" s="31"/>
      <c r="L23" s="165"/>
    </row>
    <row r="24" spans="2:12" s="6" customFormat="1" ht="22.5" customHeight="1">
      <c r="B24" s="66"/>
      <c r="C24" s="67"/>
      <c r="D24" s="67"/>
      <c r="E24" s="236" t="s">
        <v>2</v>
      </c>
      <c r="F24" s="266"/>
      <c r="G24" s="266"/>
      <c r="H24" s="266"/>
      <c r="I24" s="68"/>
      <c r="J24" s="67"/>
      <c r="K24" s="69"/>
      <c r="L24" s="166"/>
    </row>
    <row r="25" spans="2:12" s="1" customFormat="1" ht="6.95" customHeight="1">
      <c r="B25" s="27"/>
      <c r="C25" s="28"/>
      <c r="D25" s="28"/>
      <c r="E25" s="28"/>
      <c r="F25" s="28"/>
      <c r="G25" s="28"/>
      <c r="H25" s="28"/>
      <c r="I25" s="63"/>
      <c r="J25" s="28"/>
      <c r="K25" s="31"/>
      <c r="L25" s="165"/>
    </row>
    <row r="26" spans="2:12" s="1" customFormat="1" ht="6.95" customHeight="1">
      <c r="B26" s="27"/>
      <c r="C26" s="28"/>
      <c r="D26" s="51"/>
      <c r="E26" s="51"/>
      <c r="F26" s="51"/>
      <c r="G26" s="51"/>
      <c r="H26" s="51"/>
      <c r="I26" s="70"/>
      <c r="J26" s="51"/>
      <c r="K26" s="71"/>
      <c r="L26" s="165"/>
    </row>
    <row r="27" spans="2:12" s="1" customFormat="1" ht="25.35" customHeight="1">
      <c r="B27" s="27"/>
      <c r="C27" s="28"/>
      <c r="D27" s="72" t="s">
        <v>26</v>
      </c>
      <c r="E27" s="28"/>
      <c r="F27" s="28"/>
      <c r="G27" s="28"/>
      <c r="H27" s="28"/>
      <c r="I27" s="63"/>
      <c r="J27" s="73">
        <f>J56</f>
        <v>0</v>
      </c>
      <c r="K27" s="31"/>
      <c r="L27" s="165"/>
    </row>
    <row r="28" spans="2:12" s="1" customFormat="1" ht="6.95" customHeight="1">
      <c r="B28" s="27"/>
      <c r="C28" s="28"/>
      <c r="D28" s="51"/>
      <c r="E28" s="51"/>
      <c r="F28" s="51"/>
      <c r="G28" s="51"/>
      <c r="H28" s="51"/>
      <c r="I28" s="70"/>
      <c r="J28" s="51"/>
      <c r="K28" s="71"/>
      <c r="L28" s="165"/>
    </row>
    <row r="29" spans="2:12" s="1" customFormat="1" ht="14.45" customHeight="1">
      <c r="B29" s="27"/>
      <c r="C29" s="28"/>
      <c r="D29" s="28"/>
      <c r="E29" s="28"/>
      <c r="F29" s="32" t="s">
        <v>28</v>
      </c>
      <c r="G29" s="28"/>
      <c r="H29" s="28"/>
      <c r="I29" s="74" t="s">
        <v>27</v>
      </c>
      <c r="J29" s="32" t="s">
        <v>29</v>
      </c>
      <c r="K29" s="31"/>
      <c r="L29" s="165"/>
    </row>
    <row r="30" spans="2:12" s="1" customFormat="1" ht="14.45" customHeight="1">
      <c r="B30" s="27"/>
      <c r="C30" s="28"/>
      <c r="D30" s="35" t="s">
        <v>30</v>
      </c>
      <c r="E30" s="35" t="s">
        <v>31</v>
      </c>
      <c r="F30" s="75">
        <f>J27</f>
        <v>0</v>
      </c>
      <c r="G30" s="28"/>
      <c r="H30" s="28"/>
      <c r="I30" s="76">
        <v>0.21</v>
      </c>
      <c r="J30" s="75">
        <f>I30*F30</f>
        <v>0</v>
      </c>
      <c r="K30" s="31"/>
      <c r="L30" s="165"/>
    </row>
    <row r="31" spans="2:12" s="1" customFormat="1" ht="14.45" customHeight="1">
      <c r="B31" s="27"/>
      <c r="C31" s="28"/>
      <c r="D31" s="28"/>
      <c r="E31" s="35" t="s">
        <v>32</v>
      </c>
      <c r="F31" s="75"/>
      <c r="G31" s="28"/>
      <c r="H31" s="28"/>
      <c r="I31" s="76">
        <v>0.15</v>
      </c>
      <c r="J31" s="75"/>
      <c r="K31" s="31"/>
      <c r="L31" s="165"/>
    </row>
    <row r="32" spans="2:12" s="1" customFormat="1" ht="14.45" hidden="1" customHeight="1">
      <c r="B32" s="27"/>
      <c r="C32" s="28"/>
      <c r="D32" s="28"/>
      <c r="E32" s="35" t="s">
        <v>33</v>
      </c>
      <c r="F32" s="75" t="e">
        <f>ROUND(SUM(#REF!), 0)</f>
        <v>#REF!</v>
      </c>
      <c r="G32" s="28"/>
      <c r="H32" s="28"/>
      <c r="I32" s="76">
        <v>0.21</v>
      </c>
      <c r="J32" s="75">
        <v>0</v>
      </c>
      <c r="K32" s="31"/>
      <c r="L32" s="165"/>
    </row>
    <row r="33" spans="2:12" s="1" customFormat="1" ht="14.45" hidden="1" customHeight="1">
      <c r="B33" s="27"/>
      <c r="C33" s="28"/>
      <c r="D33" s="28"/>
      <c r="E33" s="35" t="s">
        <v>34</v>
      </c>
      <c r="F33" s="75" t="e">
        <f>ROUND(SUM(#REF!), 0)</f>
        <v>#REF!</v>
      </c>
      <c r="G33" s="28"/>
      <c r="H33" s="28"/>
      <c r="I33" s="76">
        <v>0.15</v>
      </c>
      <c r="J33" s="75">
        <v>0</v>
      </c>
      <c r="K33" s="31"/>
      <c r="L33" s="165"/>
    </row>
    <row r="34" spans="2:12" s="1" customFormat="1" ht="14.45" hidden="1" customHeight="1">
      <c r="B34" s="27"/>
      <c r="C34" s="28"/>
      <c r="D34" s="28"/>
      <c r="E34" s="35" t="s">
        <v>35</v>
      </c>
      <c r="F34" s="75" t="e">
        <f>ROUND(SUM(#REF!), 0)</f>
        <v>#REF!</v>
      </c>
      <c r="G34" s="28"/>
      <c r="H34" s="28"/>
      <c r="I34" s="76">
        <v>0</v>
      </c>
      <c r="J34" s="75">
        <v>0</v>
      </c>
      <c r="K34" s="31"/>
      <c r="L34" s="165"/>
    </row>
    <row r="35" spans="2:12" s="1" customFormat="1" ht="6.95" customHeight="1">
      <c r="B35" s="27"/>
      <c r="C35" s="28"/>
      <c r="D35" s="28"/>
      <c r="E35" s="28"/>
      <c r="F35" s="28"/>
      <c r="G35" s="28"/>
      <c r="H35" s="28"/>
      <c r="I35" s="63"/>
      <c r="J35" s="28"/>
      <c r="K35" s="31"/>
      <c r="L35" s="165"/>
    </row>
    <row r="36" spans="2:12" s="1" customFormat="1" ht="25.35" customHeight="1">
      <c r="B36" s="27"/>
      <c r="C36" s="77"/>
      <c r="D36" s="78" t="s">
        <v>36</v>
      </c>
      <c r="E36" s="52"/>
      <c r="F36" s="52"/>
      <c r="G36" s="79" t="s">
        <v>37</v>
      </c>
      <c r="H36" s="80" t="s">
        <v>38</v>
      </c>
      <c r="I36" s="81"/>
      <c r="J36" s="82">
        <f>SUM(J27:J34)</f>
        <v>0</v>
      </c>
      <c r="K36" s="83"/>
      <c r="L36" s="165"/>
    </row>
    <row r="37" spans="2:12" s="1" customFormat="1" ht="14.45" customHeight="1">
      <c r="B37" s="42"/>
      <c r="C37" s="43"/>
      <c r="D37" s="43"/>
      <c r="E37" s="43"/>
      <c r="F37" s="43"/>
      <c r="G37" s="43"/>
      <c r="H37" s="43"/>
      <c r="I37" s="84"/>
      <c r="J37" s="43"/>
      <c r="K37" s="44"/>
      <c r="L37" s="165"/>
    </row>
    <row r="41" spans="2:12" s="1" customFormat="1" ht="6.95" customHeight="1">
      <c r="B41" s="45"/>
      <c r="C41" s="46"/>
      <c r="D41" s="46"/>
      <c r="E41" s="46"/>
      <c r="F41" s="46"/>
      <c r="G41" s="46"/>
      <c r="H41" s="46"/>
      <c r="I41" s="85"/>
      <c r="J41" s="46"/>
      <c r="K41" s="86"/>
      <c r="L41" s="165"/>
    </row>
    <row r="42" spans="2:12" s="1" customFormat="1" ht="36.950000000000003" customHeight="1">
      <c r="B42" s="27"/>
      <c r="C42" s="19" t="s">
        <v>60</v>
      </c>
      <c r="D42" s="28"/>
      <c r="E42" s="28"/>
      <c r="F42" s="28"/>
      <c r="G42" s="28"/>
      <c r="H42" s="28"/>
      <c r="I42" s="63"/>
      <c r="J42" s="28"/>
      <c r="K42" s="31"/>
      <c r="L42" s="165"/>
    </row>
    <row r="43" spans="2:12" s="1" customFormat="1" ht="6.95" customHeight="1">
      <c r="B43" s="27"/>
      <c r="C43" s="28"/>
      <c r="D43" s="28"/>
      <c r="E43" s="28"/>
      <c r="F43" s="28"/>
      <c r="G43" s="28"/>
      <c r="H43" s="28"/>
      <c r="I43" s="63"/>
      <c r="J43" s="28"/>
      <c r="K43" s="31"/>
      <c r="L43" s="165"/>
    </row>
    <row r="44" spans="2:12" s="1" customFormat="1" ht="14.45" customHeight="1">
      <c r="B44" s="27"/>
      <c r="C44" s="25" t="s">
        <v>13</v>
      </c>
      <c r="D44" s="28"/>
      <c r="E44" s="28"/>
      <c r="F44" s="28"/>
      <c r="G44" s="28"/>
      <c r="H44" s="28"/>
      <c r="I44" s="63"/>
      <c r="J44" s="28"/>
      <c r="K44" s="31"/>
      <c r="L44" s="165"/>
    </row>
    <row r="45" spans="2:12" s="1" customFormat="1" ht="22.5" customHeight="1">
      <c r="B45" s="27"/>
      <c r="C45" s="28"/>
      <c r="D45" s="28"/>
      <c r="E45" s="265" t="str">
        <f>E7</f>
        <v>Stavební úpravy - Restaurace Koruna</v>
      </c>
      <c r="F45" s="240"/>
      <c r="G45" s="240"/>
      <c r="H45" s="240"/>
      <c r="I45" s="63"/>
      <c r="J45" s="28"/>
      <c r="K45" s="31"/>
      <c r="L45" s="165"/>
    </row>
    <row r="46" spans="2:12" s="1" customFormat="1" ht="14.45" customHeight="1">
      <c r="B46" s="27"/>
      <c r="C46" s="25" t="s">
        <v>59</v>
      </c>
      <c r="D46" s="28"/>
      <c r="E46" s="28"/>
      <c r="F46" s="28"/>
      <c r="G46" s="28"/>
      <c r="H46" s="28"/>
      <c r="I46" s="63"/>
      <c r="J46" s="28"/>
      <c r="K46" s="31"/>
      <c r="L46" s="165"/>
    </row>
    <row r="47" spans="2:12" s="1" customFormat="1" ht="23.25" customHeight="1">
      <c r="B47" s="27"/>
      <c r="C47" s="28"/>
      <c r="D47" s="28"/>
      <c r="E47" s="252" t="str">
        <f>E9</f>
        <v>Stavební úpravy - Restaurace Koruna</v>
      </c>
      <c r="F47" s="240"/>
      <c r="G47" s="240"/>
      <c r="H47" s="240"/>
      <c r="I47" s="63"/>
      <c r="J47" s="28"/>
      <c r="K47" s="31"/>
      <c r="L47" s="165"/>
    </row>
    <row r="48" spans="2:12" s="1" customFormat="1" ht="6.95" customHeight="1">
      <c r="B48" s="27"/>
      <c r="C48" s="28"/>
      <c r="D48" s="28"/>
      <c r="E48" s="28"/>
      <c r="F48" s="28"/>
      <c r="G48" s="28"/>
      <c r="H48" s="28"/>
      <c r="I48" s="63"/>
      <c r="J48" s="28"/>
      <c r="K48" s="31"/>
      <c r="L48" s="165"/>
    </row>
    <row r="49" spans="2:12" s="1" customFormat="1" ht="18" customHeight="1">
      <c r="B49" s="27"/>
      <c r="C49" s="25" t="s">
        <v>14</v>
      </c>
      <c r="D49" s="28"/>
      <c r="E49" s="28"/>
      <c r="F49" s="23" t="str">
        <f>F12</f>
        <v>Hořice v Podkrkonoší</v>
      </c>
      <c r="G49" s="28"/>
      <c r="H49" s="28"/>
      <c r="I49" s="64" t="s">
        <v>16</v>
      </c>
      <c r="J49" s="65" t="str">
        <f>IF(J12="","",J12)</f>
        <v/>
      </c>
      <c r="K49" s="31"/>
      <c r="L49" s="165"/>
    </row>
    <row r="50" spans="2:12" s="1" customFormat="1" ht="6.95" customHeight="1">
      <c r="B50" s="27"/>
      <c r="C50" s="28"/>
      <c r="D50" s="28"/>
      <c r="E50" s="28"/>
      <c r="F50" s="28"/>
      <c r="G50" s="28"/>
      <c r="H50" s="28"/>
      <c r="I50" s="63"/>
      <c r="J50" s="28"/>
      <c r="K50" s="31"/>
      <c r="L50" s="165"/>
    </row>
    <row r="51" spans="2:12" s="1" customFormat="1" ht="15">
      <c r="B51" s="27"/>
      <c r="C51" s="25" t="s">
        <v>19</v>
      </c>
      <c r="D51" s="28"/>
      <c r="E51" s="28"/>
      <c r="F51" s="23" t="str">
        <f>E15</f>
        <v>Město Hořice, nám. Jiřího z Poděbrad 342</v>
      </c>
      <c r="G51" s="28"/>
      <c r="H51" s="28"/>
      <c r="I51" s="64"/>
      <c r="J51" s="23"/>
      <c r="K51" s="31"/>
      <c r="L51" s="165"/>
    </row>
    <row r="52" spans="2:12" s="1" customFormat="1" ht="14.45" customHeight="1">
      <c r="B52" s="27"/>
      <c r="C52" s="25" t="s">
        <v>23</v>
      </c>
      <c r="D52" s="28"/>
      <c r="E52" s="28"/>
      <c r="F52" s="23" t="str">
        <f>IF(E18="","",E18)</f>
        <v/>
      </c>
      <c r="G52" s="28"/>
      <c r="H52" s="28"/>
      <c r="I52" s="63"/>
      <c r="J52" s="28"/>
      <c r="K52" s="31"/>
      <c r="L52" s="165"/>
    </row>
    <row r="53" spans="2:12" s="1" customFormat="1" ht="10.35" customHeight="1">
      <c r="B53" s="27"/>
      <c r="C53" s="28"/>
      <c r="D53" s="28"/>
      <c r="E53" s="28"/>
      <c r="F53" s="28"/>
      <c r="G53" s="28"/>
      <c r="H53" s="28"/>
      <c r="I53" s="63"/>
      <c r="J53" s="28"/>
      <c r="K53" s="31"/>
      <c r="L53" s="165"/>
    </row>
    <row r="54" spans="2:12" s="1" customFormat="1" ht="29.25" customHeight="1">
      <c r="B54" s="27"/>
      <c r="C54" s="87" t="s">
        <v>61</v>
      </c>
      <c r="D54" s="77"/>
      <c r="E54" s="77"/>
      <c r="F54" s="77"/>
      <c r="G54" s="77"/>
      <c r="H54" s="77"/>
      <c r="I54" s="88"/>
      <c r="J54" s="89" t="s">
        <v>62</v>
      </c>
      <c r="K54" s="90"/>
      <c r="L54" s="165"/>
    </row>
    <row r="55" spans="2:12" s="1" customFormat="1" ht="10.35" customHeight="1">
      <c r="B55" s="27"/>
      <c r="C55" s="28"/>
      <c r="D55" s="28"/>
      <c r="E55" s="28"/>
      <c r="F55" s="28"/>
      <c r="G55" s="28"/>
      <c r="H55" s="28"/>
      <c r="I55" s="63"/>
      <c r="J55" s="28"/>
      <c r="K55" s="31"/>
      <c r="L55" s="165"/>
    </row>
    <row r="56" spans="2:12" s="1" customFormat="1" ht="29.25" customHeight="1">
      <c r="B56" s="27"/>
      <c r="C56" s="91" t="s">
        <v>63</v>
      </c>
      <c r="D56" s="28"/>
      <c r="E56" s="28"/>
      <c r="F56" s="28"/>
      <c r="G56" s="28"/>
      <c r="H56" s="28"/>
      <c r="I56" s="63"/>
      <c r="J56" s="73">
        <f>J57+J62</f>
        <v>0</v>
      </c>
      <c r="K56" s="31"/>
      <c r="L56" s="165"/>
    </row>
    <row r="57" spans="2:12" s="7" customFormat="1" ht="24.95" customHeight="1">
      <c r="B57" s="92"/>
      <c r="C57" s="93"/>
      <c r="D57" s="94" t="s">
        <v>65</v>
      </c>
      <c r="E57" s="95"/>
      <c r="F57" s="95"/>
      <c r="G57" s="95"/>
      <c r="H57" s="95"/>
      <c r="I57" s="96"/>
      <c r="J57" s="97">
        <f>J89</f>
        <v>0</v>
      </c>
      <c r="K57" s="98"/>
      <c r="L57" s="167"/>
    </row>
    <row r="58" spans="2:12" s="8" customFormat="1" ht="19.899999999999999" customHeight="1">
      <c r="B58" s="99"/>
      <c r="C58" s="100"/>
      <c r="D58" s="101" t="s">
        <v>66</v>
      </c>
      <c r="E58" s="102"/>
      <c r="F58" s="102"/>
      <c r="G58" s="102"/>
      <c r="H58" s="102"/>
      <c r="I58" s="103"/>
      <c r="J58" s="104">
        <f>J90</f>
        <v>0</v>
      </c>
      <c r="K58" s="105"/>
      <c r="L58" s="168"/>
    </row>
    <row r="59" spans="2:12" s="8" customFormat="1" ht="19.899999999999999" customHeight="1">
      <c r="B59" s="99"/>
      <c r="C59" s="100"/>
      <c r="D59" s="101" t="s">
        <v>67</v>
      </c>
      <c r="E59" s="102"/>
      <c r="F59" s="102"/>
      <c r="G59" s="102"/>
      <c r="H59" s="102"/>
      <c r="I59" s="103"/>
      <c r="J59" s="104">
        <f>J105</f>
        <v>0</v>
      </c>
      <c r="K59" s="105"/>
      <c r="L59" s="168"/>
    </row>
    <row r="60" spans="2:12" s="8" customFormat="1" ht="19.899999999999999" customHeight="1">
      <c r="B60" s="99"/>
      <c r="C60" s="100"/>
      <c r="D60" s="101" t="s">
        <v>172</v>
      </c>
      <c r="E60" s="102"/>
      <c r="F60" s="102"/>
      <c r="G60" s="102"/>
      <c r="H60" s="102"/>
      <c r="I60" s="103"/>
      <c r="J60" s="104">
        <f>J98</f>
        <v>0</v>
      </c>
      <c r="K60" s="105"/>
      <c r="L60" s="168"/>
    </row>
    <row r="61" spans="2:12" s="8" customFormat="1" ht="19.899999999999999" customHeight="1">
      <c r="B61" s="99"/>
      <c r="C61" s="100"/>
      <c r="D61" s="101" t="s">
        <v>68</v>
      </c>
      <c r="E61" s="102"/>
      <c r="F61" s="102"/>
      <c r="G61" s="102"/>
      <c r="H61" s="102"/>
      <c r="I61" s="103"/>
      <c r="J61" s="104">
        <f>J109</f>
        <v>0</v>
      </c>
      <c r="K61" s="105"/>
      <c r="L61" s="168"/>
    </row>
    <row r="62" spans="2:12" s="7" customFormat="1" ht="24.95" customHeight="1">
      <c r="B62" s="92"/>
      <c r="C62" s="93"/>
      <c r="D62" s="94" t="s">
        <v>69</v>
      </c>
      <c r="E62" s="95"/>
      <c r="F62" s="95"/>
      <c r="G62" s="95"/>
      <c r="H62" s="95"/>
      <c r="I62" s="96"/>
      <c r="J62" s="97">
        <f>J111</f>
        <v>0</v>
      </c>
      <c r="K62" s="98"/>
      <c r="L62" s="167"/>
    </row>
    <row r="63" spans="2:12" s="8" customFormat="1" ht="19.899999999999999" customHeight="1">
      <c r="B63" s="99"/>
      <c r="C63" s="100"/>
      <c r="D63" s="101" t="s">
        <v>190</v>
      </c>
      <c r="E63" s="102"/>
      <c r="F63" s="102"/>
      <c r="G63" s="102"/>
      <c r="H63" s="102"/>
      <c r="I63" s="103"/>
      <c r="J63" s="104">
        <f>J112</f>
        <v>0</v>
      </c>
      <c r="K63" s="105"/>
      <c r="L63" s="168"/>
    </row>
    <row r="64" spans="2:12" s="8" customFormat="1" ht="19.899999999999999" customHeight="1">
      <c r="B64" s="99"/>
      <c r="C64" s="100"/>
      <c r="D64" s="101" t="s">
        <v>197</v>
      </c>
      <c r="E64" s="102"/>
      <c r="F64" s="102"/>
      <c r="G64" s="102"/>
      <c r="H64" s="102"/>
      <c r="I64" s="103"/>
      <c r="J64" s="104">
        <f>J120</f>
        <v>0</v>
      </c>
      <c r="K64" s="105"/>
      <c r="L64" s="168"/>
    </row>
    <row r="65" spans="2:12" s="8" customFormat="1" ht="19.899999999999999" customHeight="1">
      <c r="B65" s="99"/>
      <c r="C65" s="100"/>
      <c r="D65" s="101" t="s">
        <v>70</v>
      </c>
      <c r="E65" s="102"/>
      <c r="F65" s="102"/>
      <c r="G65" s="102"/>
      <c r="H65" s="102"/>
      <c r="I65" s="103"/>
      <c r="J65" s="104">
        <f>J123</f>
        <v>0</v>
      </c>
      <c r="K65" s="105"/>
      <c r="L65" s="168"/>
    </row>
    <row r="66" spans="2:12" s="8" customFormat="1" ht="19.899999999999999" customHeight="1">
      <c r="B66" s="99"/>
      <c r="C66" s="100"/>
      <c r="D66" s="101" t="s">
        <v>173</v>
      </c>
      <c r="E66" s="102"/>
      <c r="F66" s="102"/>
      <c r="G66" s="102"/>
      <c r="H66" s="102"/>
      <c r="I66" s="103"/>
      <c r="J66" s="104">
        <f>J130</f>
        <v>0</v>
      </c>
      <c r="K66" s="105"/>
      <c r="L66" s="168"/>
    </row>
    <row r="67" spans="2:12" s="8" customFormat="1" ht="19.899999999999999" customHeight="1">
      <c r="B67" s="99"/>
      <c r="C67" s="100"/>
      <c r="D67" s="101" t="s">
        <v>174</v>
      </c>
      <c r="E67" s="102"/>
      <c r="F67" s="102"/>
      <c r="G67" s="102"/>
      <c r="H67" s="102"/>
      <c r="I67" s="103"/>
      <c r="J67" s="104">
        <f>J133</f>
        <v>0</v>
      </c>
      <c r="K67" s="105"/>
      <c r="L67" s="168"/>
    </row>
    <row r="68" spans="2:12" s="8" customFormat="1" ht="19.899999999999999" customHeight="1">
      <c r="B68" s="99"/>
      <c r="C68" s="100"/>
      <c r="D68" s="101" t="s">
        <v>71</v>
      </c>
      <c r="E68" s="102"/>
      <c r="F68" s="102"/>
      <c r="G68" s="102"/>
      <c r="H68" s="102"/>
      <c r="I68" s="103"/>
      <c r="J68" s="104">
        <f>J136</f>
        <v>0</v>
      </c>
      <c r="K68" s="105"/>
      <c r="L68" s="168"/>
    </row>
    <row r="69" spans="2:12" s="1" customFormat="1" ht="21.75" customHeight="1">
      <c r="B69" s="27"/>
      <c r="C69" s="28"/>
      <c r="D69" s="28"/>
      <c r="E69" s="28"/>
      <c r="F69" s="28"/>
      <c r="G69" s="28"/>
      <c r="H69" s="28"/>
      <c r="I69" s="63"/>
      <c r="J69" s="28"/>
      <c r="K69" s="31"/>
      <c r="L69" s="165"/>
    </row>
    <row r="70" spans="2:12" s="1" customFormat="1" ht="6.95" customHeight="1">
      <c r="B70" s="42"/>
      <c r="C70" s="43"/>
      <c r="D70" s="43"/>
      <c r="E70" s="43"/>
      <c r="F70" s="43"/>
      <c r="G70" s="43"/>
      <c r="H70" s="43"/>
      <c r="I70" s="84"/>
      <c r="J70" s="43"/>
      <c r="K70" s="44"/>
      <c r="L70" s="165"/>
    </row>
    <row r="74" spans="2:12" s="1" customFormat="1" ht="6.95" customHeight="1">
      <c r="B74" s="45"/>
      <c r="C74" s="46"/>
      <c r="D74" s="46"/>
      <c r="E74" s="46"/>
      <c r="F74" s="46"/>
      <c r="G74" s="46"/>
      <c r="H74" s="46"/>
      <c r="I74" s="85"/>
      <c r="J74" s="46"/>
      <c r="K74" s="46"/>
      <c r="L74" s="169"/>
    </row>
    <row r="75" spans="2:12" s="1" customFormat="1" ht="36.950000000000003" customHeight="1">
      <c r="B75" s="27"/>
      <c r="C75" s="47" t="s">
        <v>72</v>
      </c>
      <c r="L75" s="169"/>
    </row>
    <row r="76" spans="2:12" s="1" customFormat="1" ht="6.95" customHeight="1">
      <c r="B76" s="27"/>
      <c r="L76" s="169"/>
    </row>
    <row r="77" spans="2:12" s="1" customFormat="1" ht="14.45" customHeight="1">
      <c r="B77" s="27"/>
      <c r="C77" s="48" t="s">
        <v>13</v>
      </c>
      <c r="L77" s="169"/>
    </row>
    <row r="78" spans="2:12" s="1" customFormat="1" ht="22.5" customHeight="1">
      <c r="B78" s="27"/>
      <c r="E78" s="261" t="str">
        <f>E7</f>
        <v>Stavební úpravy - Restaurace Koruna</v>
      </c>
      <c r="F78" s="262"/>
      <c r="G78" s="262"/>
      <c r="H78" s="262"/>
      <c r="L78" s="169"/>
    </row>
    <row r="79" spans="2:12" s="1" customFormat="1" ht="14.45" customHeight="1">
      <c r="B79" s="27"/>
      <c r="C79" s="48" t="s">
        <v>59</v>
      </c>
      <c r="L79" s="169"/>
    </row>
    <row r="80" spans="2:12" s="1" customFormat="1" ht="23.25" customHeight="1">
      <c r="B80" s="27"/>
      <c r="E80" s="263" t="str">
        <f>E9</f>
        <v>Stavební úpravy - Restaurace Koruna</v>
      </c>
      <c r="F80" s="262"/>
      <c r="G80" s="262"/>
      <c r="H80" s="262"/>
      <c r="L80" s="169"/>
    </row>
    <row r="81" spans="2:12" s="1" customFormat="1" ht="6.95" customHeight="1">
      <c r="B81" s="27"/>
      <c r="L81" s="169"/>
    </row>
    <row r="82" spans="2:12" s="1" customFormat="1" ht="18" customHeight="1">
      <c r="B82" s="27"/>
      <c r="C82" s="48" t="s">
        <v>14</v>
      </c>
      <c r="F82" s="106" t="str">
        <f>F12</f>
        <v>Hořice v Podkrkonoší</v>
      </c>
      <c r="I82" s="107" t="s">
        <v>16</v>
      </c>
      <c r="J82" s="50" t="str">
        <f>IF(J12="","",J12)</f>
        <v/>
      </c>
      <c r="L82" s="169"/>
    </row>
    <row r="83" spans="2:12" s="1" customFormat="1" ht="6.95" customHeight="1">
      <c r="B83" s="27"/>
      <c r="L83" s="169"/>
    </row>
    <row r="84" spans="2:12" s="1" customFormat="1" ht="15">
      <c r="B84" s="27"/>
      <c r="C84" s="48" t="s">
        <v>19</v>
      </c>
      <c r="F84" s="106" t="str">
        <f>E15</f>
        <v>Město Hořice, nám. Jiřího z Poděbrad 342</v>
      </c>
      <c r="I84" s="107"/>
      <c r="J84" s="106"/>
      <c r="L84" s="169"/>
    </row>
    <row r="85" spans="2:12" s="1" customFormat="1" ht="14.45" customHeight="1">
      <c r="B85" s="27"/>
      <c r="C85" s="48" t="s">
        <v>23</v>
      </c>
      <c r="F85" s="106" t="str">
        <f>IF(E18="","",E18)</f>
        <v/>
      </c>
      <c r="L85" s="169"/>
    </row>
    <row r="86" spans="2:12" s="1" customFormat="1" ht="10.35" customHeight="1">
      <c r="B86" s="27"/>
      <c r="L86" s="169"/>
    </row>
    <row r="87" spans="2:12" s="9" customFormat="1" ht="29.25" customHeight="1">
      <c r="B87" s="108"/>
      <c r="C87" s="109" t="s">
        <v>73</v>
      </c>
      <c r="D87" s="110" t="s">
        <v>44</v>
      </c>
      <c r="E87" s="110" t="s">
        <v>40</v>
      </c>
      <c r="F87" s="110" t="s">
        <v>74</v>
      </c>
      <c r="G87" s="110" t="s">
        <v>75</v>
      </c>
      <c r="H87" s="110" t="s">
        <v>76</v>
      </c>
      <c r="I87" s="111" t="s">
        <v>77</v>
      </c>
      <c r="J87" s="110" t="s">
        <v>62</v>
      </c>
      <c r="K87" s="112"/>
      <c r="L87" s="170"/>
    </row>
    <row r="88" spans="2:12" s="1" customFormat="1" ht="29.25" customHeight="1">
      <c r="B88" s="27"/>
      <c r="C88" s="57" t="s">
        <v>63</v>
      </c>
      <c r="J88" s="113">
        <f>J89+J111</f>
        <v>0</v>
      </c>
      <c r="L88" s="169"/>
    </row>
    <row r="89" spans="2:12" s="10" customFormat="1" ht="37.35" customHeight="1">
      <c r="B89" s="117"/>
      <c r="D89" s="118" t="s">
        <v>46</v>
      </c>
      <c r="E89" s="119" t="s">
        <v>86</v>
      </c>
      <c r="F89" s="119" t="s">
        <v>87</v>
      </c>
      <c r="I89" s="120"/>
      <c r="J89" s="121">
        <f>J90+J98+J105+J109</f>
        <v>0</v>
      </c>
      <c r="L89" s="171"/>
    </row>
    <row r="90" spans="2:12" s="10" customFormat="1" ht="29.85" customHeight="1">
      <c r="B90" s="208"/>
      <c r="C90" s="206"/>
      <c r="D90" s="128" t="s">
        <v>46</v>
      </c>
      <c r="E90" s="129" t="s">
        <v>91</v>
      </c>
      <c r="F90" s="129" t="s">
        <v>97</v>
      </c>
      <c r="I90" s="120"/>
      <c r="J90" s="130">
        <f>SUM(J91:J97)</f>
        <v>0</v>
      </c>
      <c r="L90" s="171"/>
    </row>
    <row r="91" spans="2:12" s="1" customFormat="1" ht="31.5" customHeight="1">
      <c r="B91" s="207"/>
      <c r="C91" s="205">
        <v>1</v>
      </c>
      <c r="D91" s="132" t="s">
        <v>89</v>
      </c>
      <c r="E91" s="201" t="s">
        <v>204</v>
      </c>
      <c r="F91" s="200" t="s">
        <v>205</v>
      </c>
      <c r="G91" s="135" t="s">
        <v>94</v>
      </c>
      <c r="H91" s="136">
        <v>285.57</v>
      </c>
      <c r="I91" s="137"/>
      <c r="J91" s="138">
        <f t="shared" ref="J91:J96" si="0">ROUND(I91*H91,0)</f>
        <v>0</v>
      </c>
      <c r="K91" s="134"/>
      <c r="L91" s="169"/>
    </row>
    <row r="92" spans="2:12" s="209" customFormat="1" ht="31.5" customHeight="1">
      <c r="B92" s="207"/>
      <c r="C92" s="205">
        <v>2</v>
      </c>
      <c r="D92" s="132"/>
      <c r="E92" s="201" t="s">
        <v>203</v>
      </c>
      <c r="F92" s="200" t="s">
        <v>206</v>
      </c>
      <c r="G92" s="202" t="s">
        <v>94</v>
      </c>
      <c r="H92" s="136">
        <v>139.16999999999999</v>
      </c>
      <c r="I92" s="137"/>
      <c r="J92" s="138">
        <f t="shared" si="0"/>
        <v>0</v>
      </c>
      <c r="K92" s="134"/>
      <c r="L92" s="169"/>
    </row>
    <row r="93" spans="2:12" s="210" customFormat="1" ht="31.5" customHeight="1">
      <c r="B93" s="207"/>
      <c r="C93" s="205">
        <v>3</v>
      </c>
      <c r="D93" s="132"/>
      <c r="E93" s="201" t="s">
        <v>199</v>
      </c>
      <c r="F93" s="200" t="s">
        <v>201</v>
      </c>
      <c r="G93" s="202" t="s">
        <v>94</v>
      </c>
      <c r="H93" s="136">
        <v>139.16999999999999</v>
      </c>
      <c r="I93" s="137"/>
      <c r="J93" s="138">
        <f t="shared" si="0"/>
        <v>0</v>
      </c>
      <c r="K93" s="134"/>
      <c r="L93" s="169"/>
    </row>
    <row r="94" spans="2:12" s="210" customFormat="1" ht="31.5" customHeight="1">
      <c r="B94" s="207"/>
      <c r="C94" s="205">
        <v>4</v>
      </c>
      <c r="D94" s="132"/>
      <c r="E94" s="201" t="s">
        <v>200</v>
      </c>
      <c r="F94" s="200" t="s">
        <v>202</v>
      </c>
      <c r="G94" s="202" t="s">
        <v>94</v>
      </c>
      <c r="H94" s="136">
        <v>285.57</v>
      </c>
      <c r="I94" s="137"/>
      <c r="J94" s="138">
        <f t="shared" si="0"/>
        <v>0</v>
      </c>
      <c r="K94" s="134"/>
      <c r="L94" s="169"/>
    </row>
    <row r="95" spans="2:12" s="210" customFormat="1" ht="31.5" customHeight="1">
      <c r="B95" s="207"/>
      <c r="C95" s="205">
        <v>5</v>
      </c>
      <c r="D95" s="132"/>
      <c r="E95" s="201" t="s">
        <v>216</v>
      </c>
      <c r="F95" s="200" t="s">
        <v>217</v>
      </c>
      <c r="G95" s="202" t="s">
        <v>162</v>
      </c>
      <c r="H95" s="136">
        <v>16.702999999999999</v>
      </c>
      <c r="I95" s="137"/>
      <c r="J95" s="138">
        <f t="shared" si="0"/>
        <v>0</v>
      </c>
      <c r="K95" s="134"/>
      <c r="L95" s="169"/>
    </row>
    <row r="96" spans="2:12" s="210" customFormat="1" ht="31.5" customHeight="1">
      <c r="B96" s="207"/>
      <c r="C96" s="205">
        <v>6</v>
      </c>
      <c r="D96" s="132"/>
      <c r="E96" s="201" t="s">
        <v>218</v>
      </c>
      <c r="F96" s="200" t="s">
        <v>219</v>
      </c>
      <c r="G96" s="202" t="s">
        <v>162</v>
      </c>
      <c r="H96" s="136">
        <v>16.702999999999999</v>
      </c>
      <c r="I96" s="137"/>
      <c r="J96" s="138">
        <f t="shared" si="0"/>
        <v>0</v>
      </c>
      <c r="K96" s="134"/>
      <c r="L96" s="169"/>
    </row>
    <row r="97" spans="2:12" s="209" customFormat="1" ht="31.5" customHeight="1">
      <c r="B97" s="207"/>
      <c r="C97" s="205">
        <v>7</v>
      </c>
      <c r="D97" s="132"/>
      <c r="E97" s="133" t="s">
        <v>220</v>
      </c>
      <c r="F97" s="200" t="s">
        <v>221</v>
      </c>
      <c r="G97" s="202" t="s">
        <v>92</v>
      </c>
      <c r="H97" s="136">
        <v>0.48</v>
      </c>
      <c r="I97" s="137"/>
      <c r="J97" s="138">
        <f>ROUND(I97*H97,0)</f>
        <v>0</v>
      </c>
      <c r="K97" s="134"/>
      <c r="L97" s="169"/>
    </row>
    <row r="98" spans="2:12" s="10" customFormat="1" ht="29.85" customHeight="1">
      <c r="B98" s="208"/>
      <c r="C98" s="206"/>
      <c r="D98" s="128" t="s">
        <v>46</v>
      </c>
      <c r="E98" s="129">
        <v>997</v>
      </c>
      <c r="F98" s="129" t="s">
        <v>163</v>
      </c>
      <c r="I98" s="120"/>
      <c r="J98" s="130">
        <f>SUM(J99:J104)</f>
        <v>0</v>
      </c>
      <c r="L98" s="171"/>
    </row>
    <row r="99" spans="2:12" s="1" customFormat="1" ht="31.5" customHeight="1">
      <c r="B99" s="207"/>
      <c r="C99" s="205">
        <v>8</v>
      </c>
      <c r="D99" s="132" t="s">
        <v>89</v>
      </c>
      <c r="E99" s="227" t="s">
        <v>164</v>
      </c>
      <c r="F99" s="227" t="s">
        <v>168</v>
      </c>
      <c r="G99" s="202" t="s">
        <v>92</v>
      </c>
      <c r="H99" s="136">
        <v>58.463999999999999</v>
      </c>
      <c r="I99" s="137"/>
      <c r="J99" s="138">
        <f>ROUND(I99*H99,0)</f>
        <v>0</v>
      </c>
      <c r="K99" s="203"/>
      <c r="L99" s="204"/>
    </row>
    <row r="100" spans="2:12" s="199" customFormat="1" ht="31.5" customHeight="1">
      <c r="B100" s="131"/>
      <c r="C100" s="205">
        <v>9</v>
      </c>
      <c r="D100" s="132"/>
      <c r="E100" s="228" t="s">
        <v>165</v>
      </c>
      <c r="F100" s="228" t="s">
        <v>169</v>
      </c>
      <c r="G100" s="202" t="s">
        <v>92</v>
      </c>
      <c r="H100" s="136">
        <v>58.463999999999999</v>
      </c>
      <c r="I100" s="137"/>
      <c r="J100" s="138">
        <f>ROUND(I100*H100,0)</f>
        <v>0</v>
      </c>
      <c r="K100" s="203"/>
      <c r="L100" s="204"/>
    </row>
    <row r="101" spans="2:12" s="199" customFormat="1" ht="31.5" customHeight="1">
      <c r="B101" s="131"/>
      <c r="C101" s="205">
        <v>10</v>
      </c>
      <c r="D101" s="132"/>
      <c r="E101" s="228" t="s">
        <v>166</v>
      </c>
      <c r="F101" s="228" t="s">
        <v>170</v>
      </c>
      <c r="G101" s="202" t="s">
        <v>92</v>
      </c>
      <c r="H101" s="136">
        <v>1169.28</v>
      </c>
      <c r="I101" s="137"/>
      <c r="J101" s="138">
        <f>ROUND(I101*H101,0)</f>
        <v>0</v>
      </c>
      <c r="K101" s="203"/>
      <c r="L101" s="204"/>
    </row>
    <row r="102" spans="2:12" s="209" customFormat="1" ht="31.5" customHeight="1">
      <c r="B102" s="131"/>
      <c r="C102" s="205">
        <v>11</v>
      </c>
      <c r="D102" s="132"/>
      <c r="E102" s="228">
        <v>997013831</v>
      </c>
      <c r="F102" s="228" t="s">
        <v>175</v>
      </c>
      <c r="G102" s="202" t="s">
        <v>92</v>
      </c>
      <c r="H102" s="136">
        <v>6.2629999999999999</v>
      </c>
      <c r="I102" s="137"/>
      <c r="J102" s="138">
        <f>ROUND(I102*H102,0)</f>
        <v>0</v>
      </c>
      <c r="K102" s="203"/>
      <c r="L102" s="204"/>
    </row>
    <row r="103" spans="2:12" s="210" customFormat="1" ht="31.5" customHeight="1">
      <c r="B103" s="131"/>
      <c r="C103" s="205">
        <v>12</v>
      </c>
      <c r="D103" s="132"/>
      <c r="E103" s="228">
        <v>997013814</v>
      </c>
      <c r="F103" s="228" t="s">
        <v>198</v>
      </c>
      <c r="G103" s="202" t="s">
        <v>92</v>
      </c>
      <c r="H103" s="136">
        <v>1.25</v>
      </c>
      <c r="I103" s="137"/>
      <c r="J103" s="138">
        <f>ROUND(I103*H103,0)</f>
        <v>0</v>
      </c>
      <c r="K103" s="203"/>
      <c r="L103" s="204"/>
    </row>
    <row r="104" spans="2:12" s="199" customFormat="1" ht="31.5" customHeight="1">
      <c r="B104" s="131"/>
      <c r="C104" s="205">
        <v>13</v>
      </c>
      <c r="D104" s="132"/>
      <c r="E104" s="228" t="s">
        <v>167</v>
      </c>
      <c r="F104" s="228" t="s">
        <v>171</v>
      </c>
      <c r="G104" s="202" t="s">
        <v>92</v>
      </c>
      <c r="H104" s="136">
        <v>58.463999999999999</v>
      </c>
      <c r="I104" s="137"/>
      <c r="J104" s="138">
        <f>I104*H104</f>
        <v>0</v>
      </c>
      <c r="K104" s="203"/>
      <c r="L104" s="204"/>
    </row>
    <row r="105" spans="2:12" s="10" customFormat="1" ht="29.85" customHeight="1">
      <c r="B105" s="208"/>
      <c r="C105" s="206"/>
      <c r="D105" s="128" t="s">
        <v>46</v>
      </c>
      <c r="E105" s="129" t="s">
        <v>93</v>
      </c>
      <c r="F105" s="129" t="s">
        <v>98</v>
      </c>
      <c r="I105" s="120"/>
      <c r="J105" s="130">
        <f>SUM(J106:J108)</f>
        <v>0</v>
      </c>
      <c r="L105" s="171"/>
    </row>
    <row r="106" spans="2:12" s="209" customFormat="1" ht="31.5" customHeight="1">
      <c r="B106" s="207"/>
      <c r="C106" s="205">
        <v>14</v>
      </c>
      <c r="D106" s="132" t="s">
        <v>89</v>
      </c>
      <c r="E106" s="201" t="s">
        <v>211</v>
      </c>
      <c r="F106" s="200" t="s">
        <v>212</v>
      </c>
      <c r="G106" s="202" t="s">
        <v>162</v>
      </c>
      <c r="H106" s="136">
        <v>20.879000000000001</v>
      </c>
      <c r="I106" s="137"/>
      <c r="J106" s="138">
        <f>ROUND(I106*H106,0)</f>
        <v>0</v>
      </c>
      <c r="K106" s="134"/>
      <c r="L106" s="169"/>
    </row>
    <row r="107" spans="2:12" s="210" customFormat="1" ht="31.5" customHeight="1">
      <c r="B107" s="207"/>
      <c r="C107" s="205">
        <v>15</v>
      </c>
      <c r="D107" s="132"/>
      <c r="E107" s="201" t="s">
        <v>210</v>
      </c>
      <c r="F107" s="200" t="s">
        <v>213</v>
      </c>
      <c r="G107" s="202" t="s">
        <v>162</v>
      </c>
      <c r="H107" s="136">
        <v>20.896999999999998</v>
      </c>
      <c r="I107" s="137"/>
      <c r="J107" s="138">
        <f>ROUND(I107*H107,0)</f>
        <v>0</v>
      </c>
      <c r="K107" s="134"/>
      <c r="L107" s="169"/>
    </row>
    <row r="108" spans="2:12" s="209" customFormat="1" ht="22.5" customHeight="1">
      <c r="B108" s="131"/>
      <c r="C108" s="205">
        <v>16</v>
      </c>
      <c r="D108" s="132" t="s">
        <v>89</v>
      </c>
      <c r="E108" s="133" t="s">
        <v>99</v>
      </c>
      <c r="F108" s="134" t="s">
        <v>100</v>
      </c>
      <c r="G108" s="135" t="s">
        <v>94</v>
      </c>
      <c r="H108" s="136">
        <v>300</v>
      </c>
      <c r="I108" s="137"/>
      <c r="J108" s="138">
        <f>ROUND(I108*H108,0)</f>
        <v>0</v>
      </c>
      <c r="K108" s="134"/>
      <c r="L108" s="169"/>
    </row>
    <row r="109" spans="2:12" s="10" customFormat="1" ht="29.85" customHeight="1">
      <c r="B109" s="117"/>
      <c r="C109" s="206"/>
      <c r="D109" s="128" t="s">
        <v>46</v>
      </c>
      <c r="E109" s="129" t="s">
        <v>101</v>
      </c>
      <c r="F109" s="129" t="s">
        <v>102</v>
      </c>
      <c r="I109" s="120"/>
      <c r="J109" s="130">
        <f>SUM(J110)</f>
        <v>0</v>
      </c>
      <c r="L109" s="171"/>
    </row>
    <row r="110" spans="2:12" s="1" customFormat="1" ht="22.5" customHeight="1">
      <c r="B110" s="131"/>
      <c r="C110" s="205">
        <v>17</v>
      </c>
      <c r="D110" s="132" t="s">
        <v>89</v>
      </c>
      <c r="E110" s="133" t="s">
        <v>103</v>
      </c>
      <c r="F110" s="134" t="s">
        <v>104</v>
      </c>
      <c r="G110" s="135" t="s">
        <v>92</v>
      </c>
      <c r="H110" s="136">
        <v>22.437000000000001</v>
      </c>
      <c r="I110" s="137"/>
      <c r="J110" s="138">
        <f>ROUND(I110*H110,0)</f>
        <v>0</v>
      </c>
      <c r="K110" s="134"/>
      <c r="L110" s="169"/>
    </row>
    <row r="111" spans="2:12" s="10" customFormat="1" ht="37.35" customHeight="1">
      <c r="B111" s="117"/>
      <c r="C111" s="206"/>
      <c r="D111" s="118" t="s">
        <v>46</v>
      </c>
      <c r="E111" s="119" t="s">
        <v>105</v>
      </c>
      <c r="F111" s="119" t="s">
        <v>106</v>
      </c>
      <c r="I111" s="120"/>
      <c r="J111" s="121">
        <f>J123+J130+J133+J136+J112+J120</f>
        <v>0</v>
      </c>
      <c r="L111" s="171"/>
    </row>
    <row r="112" spans="2:12" s="213" customFormat="1" ht="19.899999999999999" customHeight="1">
      <c r="B112" s="214"/>
      <c r="D112" s="215" t="s">
        <v>46</v>
      </c>
      <c r="E112" s="216" t="s">
        <v>176</v>
      </c>
      <c r="F112" s="216" t="s">
        <v>177</v>
      </c>
      <c r="I112" s="217"/>
      <c r="J112" s="218">
        <f>SUM(J113:J119)</f>
        <v>0</v>
      </c>
      <c r="L112" s="214"/>
    </row>
    <row r="113" spans="2:12" s="210" customFormat="1" ht="22.5" customHeight="1">
      <c r="B113" s="131"/>
      <c r="C113" s="132">
        <v>18</v>
      </c>
      <c r="D113" s="132" t="s">
        <v>89</v>
      </c>
      <c r="E113" s="133" t="s">
        <v>178</v>
      </c>
      <c r="F113" s="134" t="s">
        <v>179</v>
      </c>
      <c r="G113" s="135" t="s">
        <v>94</v>
      </c>
      <c r="H113" s="136">
        <v>139.16999999999999</v>
      </c>
      <c r="I113" s="137"/>
      <c r="J113" s="138">
        <f t="shared" ref="J113:J119" si="1">ROUND(I113*H113,0)</f>
        <v>0</v>
      </c>
      <c r="K113" s="134"/>
      <c r="L113" s="27"/>
    </row>
    <row r="114" spans="2:12" s="210" customFormat="1" ht="22.5" customHeight="1">
      <c r="B114" s="131"/>
      <c r="C114" s="219">
        <v>19</v>
      </c>
      <c r="D114" s="219" t="s">
        <v>96</v>
      </c>
      <c r="E114" s="220" t="s">
        <v>180</v>
      </c>
      <c r="F114" s="221" t="s">
        <v>181</v>
      </c>
      <c r="G114" s="222" t="s">
        <v>92</v>
      </c>
      <c r="H114" s="223">
        <v>0.06</v>
      </c>
      <c r="I114" s="224"/>
      <c r="J114" s="225">
        <f t="shared" si="1"/>
        <v>0</v>
      </c>
      <c r="K114" s="221"/>
      <c r="L114" s="226"/>
    </row>
    <row r="115" spans="2:12" s="210" customFormat="1" ht="22.5" customHeight="1">
      <c r="B115" s="131"/>
      <c r="C115" s="132">
        <v>20</v>
      </c>
      <c r="D115" s="132" t="s">
        <v>89</v>
      </c>
      <c r="E115" s="133" t="s">
        <v>182</v>
      </c>
      <c r="F115" s="134" t="s">
        <v>183</v>
      </c>
      <c r="G115" s="135" t="s">
        <v>94</v>
      </c>
      <c r="H115" s="136">
        <v>139.16999999999999</v>
      </c>
      <c r="I115" s="137"/>
      <c r="J115" s="138">
        <f t="shared" si="1"/>
        <v>0</v>
      </c>
      <c r="K115" s="134"/>
      <c r="L115" s="27"/>
    </row>
    <row r="116" spans="2:12" s="210" customFormat="1" ht="22.5" customHeight="1">
      <c r="B116" s="131"/>
      <c r="C116" s="219">
        <v>21</v>
      </c>
      <c r="D116" s="219" t="s">
        <v>96</v>
      </c>
      <c r="E116" s="220" t="s">
        <v>222</v>
      </c>
      <c r="F116" s="221" t="s">
        <v>223</v>
      </c>
      <c r="G116" s="222" t="s">
        <v>94</v>
      </c>
      <c r="H116" s="223">
        <v>155.87</v>
      </c>
      <c r="I116" s="224"/>
      <c r="J116" s="225">
        <f t="shared" si="1"/>
        <v>0</v>
      </c>
      <c r="K116" s="221"/>
      <c r="L116" s="226"/>
    </row>
    <row r="117" spans="2:12" s="210" customFormat="1" ht="22.5" customHeight="1">
      <c r="B117" s="131"/>
      <c r="C117" s="132">
        <v>22</v>
      </c>
      <c r="D117" s="132" t="s">
        <v>89</v>
      </c>
      <c r="E117" s="133" t="s">
        <v>184</v>
      </c>
      <c r="F117" s="134" t="s">
        <v>185</v>
      </c>
      <c r="G117" s="135" t="s">
        <v>94</v>
      </c>
      <c r="H117" s="136">
        <v>55</v>
      </c>
      <c r="I117" s="137"/>
      <c r="J117" s="138">
        <f t="shared" si="1"/>
        <v>0</v>
      </c>
      <c r="K117" s="134"/>
      <c r="L117" s="27"/>
    </row>
    <row r="118" spans="2:12" s="210" customFormat="1" ht="22.5" customHeight="1">
      <c r="B118" s="131"/>
      <c r="C118" s="132">
        <v>23</v>
      </c>
      <c r="D118" s="132"/>
      <c r="E118" s="201" t="s">
        <v>188</v>
      </c>
      <c r="F118" s="200" t="s">
        <v>189</v>
      </c>
      <c r="G118" s="202" t="s">
        <v>94</v>
      </c>
      <c r="H118" s="136">
        <v>139.16999999999999</v>
      </c>
      <c r="I118" s="137"/>
      <c r="J118" s="138">
        <f t="shared" si="1"/>
        <v>0</v>
      </c>
      <c r="K118" s="134"/>
      <c r="L118" s="27"/>
    </row>
    <row r="119" spans="2:12" s="210" customFormat="1" ht="31.5" customHeight="1">
      <c r="B119" s="131"/>
      <c r="C119" s="132">
        <v>24</v>
      </c>
      <c r="D119" s="132" t="s">
        <v>89</v>
      </c>
      <c r="E119" s="201" t="s">
        <v>186</v>
      </c>
      <c r="F119" s="200" t="s">
        <v>187</v>
      </c>
      <c r="G119" s="202" t="s">
        <v>159</v>
      </c>
      <c r="H119" s="136">
        <v>3.5</v>
      </c>
      <c r="I119" s="137">
        <f>SUM(J113:J117)/100</f>
        <v>0</v>
      </c>
      <c r="J119" s="138">
        <f t="shared" si="1"/>
        <v>0</v>
      </c>
      <c r="K119" s="134"/>
      <c r="L119" s="27"/>
    </row>
    <row r="120" spans="2:12" s="213" customFormat="1" ht="29.85" customHeight="1">
      <c r="B120" s="214"/>
      <c r="D120" s="215" t="s">
        <v>46</v>
      </c>
      <c r="E120" s="216" t="s">
        <v>191</v>
      </c>
      <c r="F120" s="216" t="s">
        <v>192</v>
      </c>
      <c r="I120" s="217"/>
      <c r="J120" s="218">
        <f>SUM(J121:J122)</f>
        <v>0</v>
      </c>
      <c r="L120" s="214"/>
    </row>
    <row r="121" spans="2:12" s="210" customFormat="1" ht="31.5" customHeight="1">
      <c r="B121" s="131"/>
      <c r="C121" s="132">
        <v>25</v>
      </c>
      <c r="D121" s="132" t="s">
        <v>89</v>
      </c>
      <c r="E121" s="201" t="s">
        <v>193</v>
      </c>
      <c r="F121" s="200" t="s">
        <v>194</v>
      </c>
      <c r="G121" s="135" t="s">
        <v>94</v>
      </c>
      <c r="H121" s="136">
        <v>130</v>
      </c>
      <c r="I121" s="137"/>
      <c r="J121" s="138">
        <f t="shared" ref="J121:J122" si="2">ROUND(I121*H121,0)</f>
        <v>0</v>
      </c>
      <c r="K121" s="134"/>
      <c r="L121" s="27"/>
    </row>
    <row r="122" spans="2:12" s="210" customFormat="1" ht="22.5" customHeight="1">
      <c r="B122" s="131"/>
      <c r="C122" s="132">
        <v>26</v>
      </c>
      <c r="D122" s="132" t="s">
        <v>89</v>
      </c>
      <c r="E122" s="201" t="s">
        <v>195</v>
      </c>
      <c r="F122" s="200" t="s">
        <v>196</v>
      </c>
      <c r="G122" s="202" t="s">
        <v>159</v>
      </c>
      <c r="H122" s="136">
        <v>1.2</v>
      </c>
      <c r="I122" s="137">
        <f>J121/100</f>
        <v>0</v>
      </c>
      <c r="J122" s="138">
        <f t="shared" si="2"/>
        <v>0</v>
      </c>
      <c r="K122" s="134"/>
      <c r="L122" s="27"/>
    </row>
    <row r="123" spans="2:12" s="10" customFormat="1" ht="29.85" customHeight="1">
      <c r="B123" s="117"/>
      <c r="C123" s="206"/>
      <c r="D123" s="128" t="s">
        <v>46</v>
      </c>
      <c r="E123" s="129" t="s">
        <v>107</v>
      </c>
      <c r="F123" s="129" t="s">
        <v>108</v>
      </c>
      <c r="I123" s="120"/>
      <c r="J123" s="130">
        <f>SUM(J124:J129)</f>
        <v>0</v>
      </c>
      <c r="L123" s="171"/>
    </row>
    <row r="124" spans="2:12" s="209" customFormat="1" ht="22.5" customHeight="1">
      <c r="B124" s="131"/>
      <c r="C124" s="205">
        <v>27</v>
      </c>
      <c r="D124" s="132" t="s">
        <v>89</v>
      </c>
      <c r="E124" s="133" t="s">
        <v>109</v>
      </c>
      <c r="F124" s="134" t="s">
        <v>110</v>
      </c>
      <c r="G124" s="135" t="s">
        <v>95</v>
      </c>
      <c r="H124" s="136">
        <v>101.33</v>
      </c>
      <c r="I124" s="137"/>
      <c r="J124" s="138">
        <f t="shared" ref="J124:J129" si="3">ROUND(I124*H124,0)</f>
        <v>0</v>
      </c>
      <c r="K124" s="134"/>
      <c r="L124" s="169"/>
    </row>
    <row r="125" spans="2:12" s="209" customFormat="1" ht="31.5" customHeight="1">
      <c r="B125" s="131"/>
      <c r="C125" s="205">
        <v>28</v>
      </c>
      <c r="D125" s="132" t="s">
        <v>89</v>
      </c>
      <c r="E125" s="133" t="s">
        <v>111</v>
      </c>
      <c r="F125" s="134" t="s">
        <v>112</v>
      </c>
      <c r="G125" s="135" t="s">
        <v>94</v>
      </c>
      <c r="H125" s="136">
        <v>139.16999999999999</v>
      </c>
      <c r="I125" s="137"/>
      <c r="J125" s="138">
        <f t="shared" si="3"/>
        <v>0</v>
      </c>
      <c r="K125" s="134"/>
      <c r="L125" s="169"/>
    </row>
    <row r="126" spans="2:12" s="209" customFormat="1" ht="22.5" customHeight="1">
      <c r="B126" s="131"/>
      <c r="C126" s="212">
        <v>29</v>
      </c>
      <c r="D126" s="144" t="s">
        <v>96</v>
      </c>
      <c r="E126" s="145" t="s">
        <v>113</v>
      </c>
      <c r="F126" s="146" t="s">
        <v>150</v>
      </c>
      <c r="G126" s="147" t="s">
        <v>94</v>
      </c>
      <c r="H126" s="148">
        <v>156.768</v>
      </c>
      <c r="I126" s="149"/>
      <c r="J126" s="150">
        <f t="shared" si="3"/>
        <v>0</v>
      </c>
      <c r="K126" s="146"/>
      <c r="L126" s="172"/>
    </row>
    <row r="127" spans="2:12" s="209" customFormat="1" ht="22.5" customHeight="1">
      <c r="B127" s="131"/>
      <c r="C127" s="205">
        <v>30</v>
      </c>
      <c r="D127" s="132" t="s">
        <v>89</v>
      </c>
      <c r="E127" s="133" t="s">
        <v>114</v>
      </c>
      <c r="F127" s="200" t="s">
        <v>146</v>
      </c>
      <c r="G127" s="135" t="s">
        <v>94</v>
      </c>
      <c r="H127" s="136">
        <v>139.16999999999999</v>
      </c>
      <c r="I127" s="137"/>
      <c r="J127" s="138">
        <f t="shared" si="3"/>
        <v>0</v>
      </c>
      <c r="K127" s="134"/>
      <c r="L127" s="169"/>
    </row>
    <row r="128" spans="2:12" s="209" customFormat="1" ht="22.5" customHeight="1">
      <c r="B128" s="131"/>
      <c r="C128" s="205">
        <v>31</v>
      </c>
      <c r="D128" s="132" t="s">
        <v>89</v>
      </c>
      <c r="E128" s="133" t="s">
        <v>115</v>
      </c>
      <c r="F128" s="200" t="s">
        <v>151</v>
      </c>
      <c r="G128" s="135" t="s">
        <v>94</v>
      </c>
      <c r="H128" s="136">
        <v>139.16999999999999</v>
      </c>
      <c r="I128" s="137"/>
      <c r="J128" s="138">
        <f t="shared" si="3"/>
        <v>0</v>
      </c>
      <c r="K128" s="134"/>
      <c r="L128" s="169"/>
    </row>
    <row r="129" spans="2:12" s="209" customFormat="1" ht="22.5" customHeight="1">
      <c r="B129" s="131"/>
      <c r="C129" s="205">
        <v>32</v>
      </c>
      <c r="D129" s="132" t="s">
        <v>89</v>
      </c>
      <c r="E129" s="133" t="s">
        <v>116</v>
      </c>
      <c r="F129" s="134" t="s">
        <v>117</v>
      </c>
      <c r="G129" s="135" t="s">
        <v>92</v>
      </c>
      <c r="H129" s="136">
        <v>1.883</v>
      </c>
      <c r="I129" s="137"/>
      <c r="J129" s="138">
        <f t="shared" si="3"/>
        <v>0</v>
      </c>
      <c r="K129" s="134"/>
      <c r="L129" s="169"/>
    </row>
    <row r="130" spans="2:12" s="10" customFormat="1" ht="29.85" customHeight="1">
      <c r="B130" s="117"/>
      <c r="C130" s="206"/>
      <c r="D130" s="128" t="s">
        <v>46</v>
      </c>
      <c r="E130" s="129">
        <v>775</v>
      </c>
      <c r="F130" s="129" t="s">
        <v>155</v>
      </c>
      <c r="I130" s="120"/>
      <c r="J130" s="130">
        <f>SUM(J131:J132)</f>
        <v>0</v>
      </c>
      <c r="L130" s="171"/>
    </row>
    <row r="131" spans="2:12" s="1" customFormat="1" ht="22.5" customHeight="1">
      <c r="B131" s="131"/>
      <c r="C131" s="205">
        <v>33</v>
      </c>
      <c r="D131" s="132" t="s">
        <v>89</v>
      </c>
      <c r="E131" s="201" t="s">
        <v>207</v>
      </c>
      <c r="F131" s="200" t="s">
        <v>156</v>
      </c>
      <c r="G131" s="135" t="s">
        <v>95</v>
      </c>
      <c r="H131" s="136">
        <v>139.16999999999999</v>
      </c>
      <c r="I131" s="137"/>
      <c r="J131" s="138">
        <f t="shared" ref="J131:J132" si="4">ROUND(I131*H131,0)</f>
        <v>0</v>
      </c>
      <c r="K131" s="134"/>
      <c r="L131" s="169"/>
    </row>
    <row r="132" spans="2:12" s="1" customFormat="1" ht="22.5" customHeight="1">
      <c r="B132" s="131"/>
      <c r="C132" s="205">
        <v>34</v>
      </c>
      <c r="D132" s="132" t="s">
        <v>89</v>
      </c>
      <c r="E132" s="201" t="s">
        <v>208</v>
      </c>
      <c r="F132" s="200" t="s">
        <v>158</v>
      </c>
      <c r="G132" s="202" t="s">
        <v>159</v>
      </c>
      <c r="H132" s="136">
        <v>3.5</v>
      </c>
      <c r="I132" s="137">
        <f>J131/100</f>
        <v>0</v>
      </c>
      <c r="J132" s="138">
        <f t="shared" si="4"/>
        <v>0</v>
      </c>
      <c r="K132" s="134"/>
      <c r="L132" s="169"/>
    </row>
    <row r="133" spans="2:12" s="10" customFormat="1" ht="29.85" customHeight="1">
      <c r="B133" s="117"/>
      <c r="D133" s="128" t="s">
        <v>46</v>
      </c>
      <c r="E133" s="129">
        <v>776</v>
      </c>
      <c r="F133" s="129" t="s">
        <v>157</v>
      </c>
      <c r="I133" s="120"/>
      <c r="J133" s="130">
        <f>SUM(J134:J135)</f>
        <v>0</v>
      </c>
      <c r="L133" s="171"/>
    </row>
    <row r="134" spans="2:12" s="209" customFormat="1" ht="22.5" customHeight="1">
      <c r="B134" s="131"/>
      <c r="C134" s="205">
        <v>35</v>
      </c>
      <c r="D134" s="132" t="s">
        <v>89</v>
      </c>
      <c r="E134" s="201" t="s">
        <v>160</v>
      </c>
      <c r="F134" s="200" t="s">
        <v>161</v>
      </c>
      <c r="G134" s="135" t="s">
        <v>95</v>
      </c>
      <c r="H134" s="136">
        <v>139.16999999999999</v>
      </c>
      <c r="I134" s="137"/>
      <c r="J134" s="138">
        <f t="shared" ref="J134:J135" si="5">ROUND(I134*H134,0)</f>
        <v>0</v>
      </c>
      <c r="K134" s="134"/>
      <c r="L134" s="169"/>
    </row>
    <row r="135" spans="2:12" s="209" customFormat="1" ht="22.5" customHeight="1">
      <c r="B135" s="131"/>
      <c r="C135" s="205">
        <v>36</v>
      </c>
      <c r="D135" s="132" t="s">
        <v>89</v>
      </c>
      <c r="E135" s="201" t="s">
        <v>209</v>
      </c>
      <c r="F135" s="200" t="s">
        <v>158</v>
      </c>
      <c r="G135" s="202" t="s">
        <v>159</v>
      </c>
      <c r="H135" s="136">
        <v>3.5</v>
      </c>
      <c r="I135" s="137">
        <f>J134/100</f>
        <v>0</v>
      </c>
      <c r="J135" s="138">
        <f t="shared" si="5"/>
        <v>0</v>
      </c>
      <c r="K135" s="134"/>
      <c r="L135" s="169"/>
    </row>
    <row r="136" spans="2:12" s="10" customFormat="1" ht="21.75" customHeight="1">
      <c r="B136" s="117"/>
      <c r="C136" s="206"/>
      <c r="D136" s="128" t="s">
        <v>46</v>
      </c>
      <c r="E136" s="129" t="s">
        <v>118</v>
      </c>
      <c r="F136" s="129" t="s">
        <v>119</v>
      </c>
      <c r="I136" s="120"/>
      <c r="J136" s="130">
        <f>SUM(J137:J139)</f>
        <v>0</v>
      </c>
      <c r="L136" s="171"/>
    </row>
    <row r="137" spans="2:12" s="210" customFormat="1" ht="22.5" customHeight="1">
      <c r="B137" s="131"/>
      <c r="C137" s="205">
        <v>37</v>
      </c>
      <c r="D137" s="132" t="s">
        <v>89</v>
      </c>
      <c r="E137" s="201" t="s">
        <v>214</v>
      </c>
      <c r="F137" s="200" t="s">
        <v>215</v>
      </c>
      <c r="G137" s="135" t="s">
        <v>94</v>
      </c>
      <c r="H137" s="136">
        <v>424.74</v>
      </c>
      <c r="I137" s="137"/>
      <c r="J137" s="138">
        <f>ROUND(I137*H137,0)</f>
        <v>0</v>
      </c>
      <c r="K137" s="134"/>
      <c r="L137" s="169"/>
    </row>
    <row r="138" spans="2:12" s="1" customFormat="1" ht="22.5" customHeight="1">
      <c r="B138" s="131"/>
      <c r="C138" s="205">
        <v>38</v>
      </c>
      <c r="D138" s="132" t="s">
        <v>89</v>
      </c>
      <c r="E138" s="133" t="s">
        <v>120</v>
      </c>
      <c r="F138" s="134" t="s">
        <v>121</v>
      </c>
      <c r="G138" s="135" t="s">
        <v>94</v>
      </c>
      <c r="H138" s="136">
        <v>424.74</v>
      </c>
      <c r="I138" s="137"/>
      <c r="J138" s="138">
        <f>ROUND(I138*H138,0)</f>
        <v>0</v>
      </c>
      <c r="K138" s="134"/>
      <c r="L138" s="169"/>
    </row>
    <row r="139" spans="2:12" s="1" customFormat="1" ht="31.5" customHeight="1">
      <c r="B139" s="131"/>
      <c r="C139" s="205">
        <v>39</v>
      </c>
      <c r="D139" s="132" t="s">
        <v>89</v>
      </c>
      <c r="E139" s="133" t="s">
        <v>122</v>
      </c>
      <c r="F139" s="134" t="s">
        <v>123</v>
      </c>
      <c r="G139" s="135" t="s">
        <v>94</v>
      </c>
      <c r="H139" s="136">
        <v>424.74</v>
      </c>
      <c r="I139" s="137"/>
      <c r="J139" s="138">
        <f>ROUND(I139*H139,0)</f>
        <v>0</v>
      </c>
      <c r="K139" s="134"/>
      <c r="L139" s="169"/>
    </row>
    <row r="140" spans="2:12" s="1" customFormat="1" ht="6.95" customHeight="1">
      <c r="B140" s="42"/>
      <c r="C140" s="43"/>
      <c r="D140" s="43"/>
      <c r="E140" s="43"/>
      <c r="F140" s="43"/>
      <c r="G140" s="43"/>
      <c r="H140" s="43"/>
      <c r="I140" s="84"/>
      <c r="J140" s="43"/>
      <c r="K140" s="43"/>
      <c r="L140" s="169"/>
    </row>
  </sheetData>
  <autoFilter ref="C87:K87"/>
  <mergeCells count="8">
    <mergeCell ref="E78:H78"/>
    <mergeCell ref="E80:H80"/>
    <mergeCell ref="G1:H1"/>
    <mergeCell ref="E7:H7"/>
    <mergeCell ref="E9:H9"/>
    <mergeCell ref="E24:H24"/>
    <mergeCell ref="E45:H45"/>
    <mergeCell ref="E47:H47"/>
  </mergeCells>
  <hyperlinks>
    <hyperlink ref="F1:G1" location="C2" tooltip="Krycí list soupisu" display="1) Krycí list soupisu"/>
    <hyperlink ref="G1:H1" location="C54" tooltip="Rekapitulace" display="2) Rekapitulace"/>
    <hyperlink ref="J1" location="C99" tooltip="Soupis prací" display="3) Soupis prací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R88"/>
  <sheetViews>
    <sheetView showGridLines="0" workbookViewId="0">
      <pane ySplit="1" topLeftCell="A72" activePane="bottomLeft" state="frozen"/>
      <selection pane="bottomLeft" activeCell="H88" sqref="H88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60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11"/>
      <c r="B1" s="155"/>
      <c r="C1" s="155"/>
      <c r="D1" s="154" t="s">
        <v>1</v>
      </c>
      <c r="E1" s="155"/>
      <c r="F1" s="156" t="s">
        <v>142</v>
      </c>
      <c r="G1" s="264" t="s">
        <v>143</v>
      </c>
      <c r="H1" s="264"/>
      <c r="I1" s="161"/>
      <c r="J1" s="156" t="s">
        <v>144</v>
      </c>
      <c r="K1" s="154" t="s">
        <v>57</v>
      </c>
      <c r="L1" s="156" t="s">
        <v>145</v>
      </c>
      <c r="M1" s="156"/>
      <c r="N1" s="156"/>
      <c r="O1" s="156"/>
      <c r="P1" s="156"/>
      <c r="Q1" s="156"/>
      <c r="R1" s="156"/>
      <c r="S1" s="156"/>
      <c r="T1" s="156"/>
      <c r="U1" s="152"/>
      <c r="V1" s="152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</row>
    <row r="2" spans="1:70" ht="36.950000000000003" customHeight="1">
      <c r="L2" s="267" t="s">
        <v>5</v>
      </c>
      <c r="M2" s="268"/>
      <c r="N2" s="268"/>
      <c r="O2" s="268"/>
      <c r="P2" s="268"/>
      <c r="Q2" s="268"/>
      <c r="R2" s="268"/>
      <c r="S2" s="268"/>
      <c r="T2" s="268"/>
      <c r="U2" s="268"/>
      <c r="V2" s="268"/>
      <c r="AT2" s="13" t="s">
        <v>56</v>
      </c>
    </row>
    <row r="3" spans="1:70" ht="6.95" customHeight="1">
      <c r="B3" s="14"/>
      <c r="C3" s="15"/>
      <c r="D3" s="15"/>
      <c r="E3" s="15"/>
      <c r="F3" s="15"/>
      <c r="G3" s="15"/>
      <c r="H3" s="15"/>
      <c r="I3" s="61"/>
      <c r="J3" s="15"/>
      <c r="K3" s="16"/>
      <c r="AT3" s="13" t="s">
        <v>52</v>
      </c>
    </row>
    <row r="4" spans="1:70" ht="36.950000000000003" customHeight="1">
      <c r="B4" s="17"/>
      <c r="C4" s="18"/>
      <c r="D4" s="19" t="s">
        <v>58</v>
      </c>
      <c r="E4" s="18"/>
      <c r="F4" s="18"/>
      <c r="G4" s="18"/>
      <c r="H4" s="18"/>
      <c r="I4" s="62"/>
      <c r="J4" s="18"/>
      <c r="K4" s="20"/>
      <c r="M4" s="21" t="s">
        <v>11</v>
      </c>
      <c r="AT4" s="13" t="s">
        <v>3</v>
      </c>
    </row>
    <row r="5" spans="1:70" ht="6.95" customHeight="1">
      <c r="B5" s="17"/>
      <c r="C5" s="18"/>
      <c r="D5" s="18"/>
      <c r="E5" s="18"/>
      <c r="F5" s="18"/>
      <c r="G5" s="18"/>
      <c r="H5" s="18"/>
      <c r="I5" s="62"/>
      <c r="J5" s="18"/>
      <c r="K5" s="20"/>
    </row>
    <row r="6" spans="1:70" ht="15">
      <c r="B6" s="17"/>
      <c r="C6" s="18"/>
      <c r="D6" s="25" t="s">
        <v>13</v>
      </c>
      <c r="E6" s="18"/>
      <c r="F6" s="18"/>
      <c r="G6" s="18"/>
      <c r="H6" s="18"/>
      <c r="I6" s="62"/>
      <c r="J6" s="18"/>
      <c r="K6" s="20"/>
    </row>
    <row r="7" spans="1:70" ht="22.5" customHeight="1">
      <c r="B7" s="17"/>
      <c r="C7" s="18"/>
      <c r="D7" s="18"/>
      <c r="E7" s="265" t="str">
        <f>'Rekapitulace stavby'!K6</f>
        <v>Stavební úpravy - Restaurace Koruna</v>
      </c>
      <c r="F7" s="233"/>
      <c r="G7" s="233"/>
      <c r="H7" s="233"/>
      <c r="I7" s="62"/>
      <c r="J7" s="18"/>
      <c r="K7" s="20"/>
    </row>
    <row r="8" spans="1:70" s="1" customFormat="1" ht="15">
      <c r="B8" s="27"/>
      <c r="C8" s="28"/>
      <c r="D8" s="25" t="s">
        <v>59</v>
      </c>
      <c r="E8" s="28"/>
      <c r="F8" s="28"/>
      <c r="G8" s="28"/>
      <c r="H8" s="28"/>
      <c r="I8" s="63"/>
      <c r="J8" s="28"/>
      <c r="K8" s="31"/>
    </row>
    <row r="9" spans="1:70" s="1" customFormat="1" ht="36.950000000000003" customHeight="1">
      <c r="B9" s="27"/>
      <c r="C9" s="28"/>
      <c r="D9" s="28"/>
      <c r="E9" s="252" t="s">
        <v>152</v>
      </c>
      <c r="F9" s="240"/>
      <c r="G9" s="240"/>
      <c r="H9" s="240"/>
      <c r="I9" s="63"/>
      <c r="J9" s="28"/>
      <c r="K9" s="31"/>
    </row>
    <row r="10" spans="1:70" s="1" customFormat="1">
      <c r="B10" s="27"/>
      <c r="C10" s="28"/>
      <c r="D10" s="28"/>
      <c r="E10" s="28"/>
      <c r="F10" s="28"/>
      <c r="G10" s="28"/>
      <c r="H10" s="28"/>
      <c r="I10" s="63"/>
      <c r="J10" s="28"/>
      <c r="K10" s="31"/>
    </row>
    <row r="11" spans="1:70" s="1" customFormat="1" ht="14.45" customHeight="1">
      <c r="B11" s="27"/>
      <c r="C11" s="28"/>
      <c r="D11" s="25"/>
      <c r="E11" s="28"/>
      <c r="F11" s="23" t="s">
        <v>2</v>
      </c>
      <c r="G11" s="28"/>
      <c r="H11" s="28"/>
      <c r="I11" s="64"/>
      <c r="J11" s="23" t="s">
        <v>2</v>
      </c>
      <c r="K11" s="31"/>
    </row>
    <row r="12" spans="1:70" s="1" customFormat="1" ht="14.45" customHeight="1">
      <c r="B12" s="27"/>
      <c r="C12" s="28"/>
      <c r="D12" s="25" t="s">
        <v>14</v>
      </c>
      <c r="E12" s="28"/>
      <c r="F12" s="23" t="s">
        <v>15</v>
      </c>
      <c r="G12" s="28"/>
      <c r="H12" s="28"/>
      <c r="I12" s="64" t="s">
        <v>16</v>
      </c>
      <c r="J12" s="65"/>
      <c r="K12" s="31"/>
    </row>
    <row r="13" spans="1:70" s="1" customFormat="1" ht="10.9" customHeight="1">
      <c r="B13" s="27"/>
      <c r="C13" s="28"/>
      <c r="D13" s="28"/>
      <c r="E13" s="28"/>
      <c r="F13" s="28"/>
      <c r="G13" s="28"/>
      <c r="H13" s="28"/>
      <c r="I13" s="63"/>
      <c r="J13" s="28"/>
      <c r="K13" s="31"/>
    </row>
    <row r="14" spans="1:70" s="1" customFormat="1" ht="14.45" customHeight="1">
      <c r="B14" s="27"/>
      <c r="C14" s="28"/>
      <c r="D14" s="25" t="s">
        <v>19</v>
      </c>
      <c r="E14" s="28"/>
      <c r="F14" s="28"/>
      <c r="G14" s="28"/>
      <c r="H14" s="28"/>
      <c r="I14" s="64" t="s">
        <v>20</v>
      </c>
      <c r="J14" s="23" t="s">
        <v>2</v>
      </c>
      <c r="K14" s="31"/>
    </row>
    <row r="15" spans="1:70" s="1" customFormat="1" ht="18" customHeight="1">
      <c r="B15" s="27"/>
      <c r="C15" s="28"/>
      <c r="D15" s="28"/>
      <c r="E15" s="23" t="s">
        <v>21</v>
      </c>
      <c r="F15" s="28"/>
      <c r="G15" s="28"/>
      <c r="H15" s="28"/>
      <c r="I15" s="64" t="s">
        <v>22</v>
      </c>
      <c r="J15" s="23" t="s">
        <v>2</v>
      </c>
      <c r="K15" s="31"/>
    </row>
    <row r="16" spans="1:70" s="1" customFormat="1" ht="6.95" customHeight="1">
      <c r="B16" s="27"/>
      <c r="C16" s="28"/>
      <c r="D16" s="28"/>
      <c r="E16" s="28"/>
      <c r="F16" s="28"/>
      <c r="G16" s="28"/>
      <c r="H16" s="28"/>
      <c r="I16" s="63"/>
      <c r="J16" s="28"/>
      <c r="K16" s="31"/>
    </row>
    <row r="17" spans="2:11" s="1" customFormat="1" ht="14.45" customHeight="1">
      <c r="B17" s="27"/>
      <c r="C17" s="28"/>
      <c r="D17" s="25" t="s">
        <v>23</v>
      </c>
      <c r="E17" s="28"/>
      <c r="F17" s="28"/>
      <c r="G17" s="28"/>
      <c r="H17" s="28"/>
      <c r="I17" s="64" t="s">
        <v>20</v>
      </c>
      <c r="J17" s="23" t="str">
        <f>IF('Rekapitulace stavby'!AN13="Vyplň údaj","",IF('Rekapitulace stavby'!AN13="","",'Rekapitulace stavby'!AN13))</f>
        <v/>
      </c>
      <c r="K17" s="31"/>
    </row>
    <row r="18" spans="2:11" s="1" customFormat="1" ht="18" customHeight="1">
      <c r="B18" s="27"/>
      <c r="C18" s="28"/>
      <c r="D18" s="28"/>
      <c r="E18" s="23" t="str">
        <f>IF('Rekapitulace stavby'!E14="Vyplň údaj","",IF('Rekapitulace stavby'!E14="","",'Rekapitulace stavby'!E14))</f>
        <v/>
      </c>
      <c r="F18" s="28"/>
      <c r="G18" s="28"/>
      <c r="H18" s="28"/>
      <c r="I18" s="64" t="s">
        <v>22</v>
      </c>
      <c r="J18" s="23" t="str">
        <f>IF('Rekapitulace stavby'!AN14="Vyplň údaj","",IF('Rekapitulace stavby'!AN14="","",'Rekapitulace stavby'!AN14))</f>
        <v/>
      </c>
      <c r="K18" s="31"/>
    </row>
    <row r="19" spans="2:11" s="1" customFormat="1" ht="6.95" customHeight="1">
      <c r="B19" s="27"/>
      <c r="C19" s="28"/>
      <c r="D19" s="28"/>
      <c r="E19" s="28"/>
      <c r="F19" s="28"/>
      <c r="G19" s="28"/>
      <c r="H19" s="28"/>
      <c r="I19" s="63"/>
      <c r="J19" s="28"/>
      <c r="K19" s="31"/>
    </row>
    <row r="20" spans="2:11" s="1" customFormat="1" ht="14.45" customHeight="1">
      <c r="B20" s="27"/>
      <c r="C20" s="28"/>
      <c r="D20" s="25"/>
      <c r="E20" s="28"/>
      <c r="F20" s="28"/>
      <c r="G20" s="28"/>
      <c r="H20" s="28"/>
      <c r="I20" s="64"/>
      <c r="J20" s="23" t="s">
        <v>2</v>
      </c>
      <c r="K20" s="31"/>
    </row>
    <row r="21" spans="2:11" s="1" customFormat="1" ht="18" customHeight="1">
      <c r="B21" s="27"/>
      <c r="C21" s="28"/>
      <c r="D21" s="28"/>
      <c r="E21" s="23"/>
      <c r="F21" s="28"/>
      <c r="G21" s="28"/>
      <c r="H21" s="28"/>
      <c r="I21" s="64"/>
      <c r="J21" s="23" t="s">
        <v>2</v>
      </c>
      <c r="K21" s="31"/>
    </row>
    <row r="22" spans="2:11" s="1" customFormat="1" ht="6.95" customHeight="1">
      <c r="B22" s="27"/>
      <c r="C22" s="28"/>
      <c r="D22" s="28"/>
      <c r="E22" s="28"/>
      <c r="F22" s="28"/>
      <c r="G22" s="28"/>
      <c r="H22" s="28"/>
      <c r="I22" s="63"/>
      <c r="J22" s="28"/>
      <c r="K22" s="31"/>
    </row>
    <row r="23" spans="2:11" s="1" customFormat="1" ht="14.45" customHeight="1">
      <c r="B23" s="27"/>
      <c r="C23" s="28"/>
      <c r="D23" s="25"/>
      <c r="E23" s="28"/>
      <c r="F23" s="28"/>
      <c r="G23" s="28"/>
      <c r="H23" s="28"/>
      <c r="I23" s="63"/>
      <c r="J23" s="28"/>
      <c r="K23" s="31"/>
    </row>
    <row r="24" spans="2:11" s="6" customFormat="1" ht="22.5" customHeight="1">
      <c r="B24" s="66"/>
      <c r="C24" s="67"/>
      <c r="D24" s="67"/>
      <c r="E24" s="236" t="s">
        <v>2</v>
      </c>
      <c r="F24" s="266"/>
      <c r="G24" s="266"/>
      <c r="H24" s="266"/>
      <c r="I24" s="68"/>
      <c r="J24" s="67"/>
      <c r="K24" s="69"/>
    </row>
    <row r="25" spans="2:11" s="1" customFormat="1" ht="6.95" customHeight="1">
      <c r="B25" s="27"/>
      <c r="C25" s="28"/>
      <c r="D25" s="28"/>
      <c r="E25" s="28"/>
      <c r="F25" s="28"/>
      <c r="G25" s="28"/>
      <c r="H25" s="28"/>
      <c r="I25" s="63"/>
      <c r="J25" s="28"/>
      <c r="K25" s="31"/>
    </row>
    <row r="26" spans="2:11" s="1" customFormat="1" ht="6.95" customHeight="1">
      <c r="B26" s="27"/>
      <c r="C26" s="28"/>
      <c r="D26" s="51"/>
      <c r="E26" s="51"/>
      <c r="F26" s="51"/>
      <c r="G26" s="51"/>
      <c r="H26" s="51"/>
      <c r="I26" s="70"/>
      <c r="J26" s="51"/>
      <c r="K26" s="71"/>
    </row>
    <row r="27" spans="2:11" s="1" customFormat="1" ht="25.35" customHeight="1">
      <c r="B27" s="27"/>
      <c r="C27" s="28"/>
      <c r="D27" s="72" t="s">
        <v>26</v>
      </c>
      <c r="E27" s="28"/>
      <c r="F27" s="28"/>
      <c r="G27" s="28"/>
      <c r="H27" s="28"/>
      <c r="I27" s="63"/>
      <c r="J27" s="73">
        <f>ROUND(J80,0)</f>
        <v>0</v>
      </c>
      <c r="K27" s="31"/>
    </row>
    <row r="28" spans="2:11" s="1" customFormat="1" ht="6.95" customHeight="1">
      <c r="B28" s="27"/>
      <c r="C28" s="28"/>
      <c r="D28" s="51"/>
      <c r="E28" s="51"/>
      <c r="F28" s="51"/>
      <c r="G28" s="51"/>
      <c r="H28" s="51"/>
      <c r="I28" s="70"/>
      <c r="J28" s="51"/>
      <c r="K28" s="71"/>
    </row>
    <row r="29" spans="2:11" s="1" customFormat="1" ht="14.45" customHeight="1">
      <c r="B29" s="27"/>
      <c r="C29" s="28"/>
      <c r="D29" s="28"/>
      <c r="E29" s="28"/>
      <c r="F29" s="32" t="s">
        <v>28</v>
      </c>
      <c r="G29" s="28"/>
      <c r="H29" s="28"/>
      <c r="I29" s="74" t="s">
        <v>27</v>
      </c>
      <c r="J29" s="32" t="s">
        <v>29</v>
      </c>
      <c r="K29" s="31"/>
    </row>
    <row r="30" spans="2:11" s="1" customFormat="1" ht="14.45" customHeight="1">
      <c r="B30" s="27"/>
      <c r="C30" s="28"/>
      <c r="D30" s="35" t="s">
        <v>30</v>
      </c>
      <c r="E30" s="35" t="s">
        <v>31</v>
      </c>
      <c r="F30" s="75">
        <f>ROUND(SUM(BE80:BE87), 0)</f>
        <v>0</v>
      </c>
      <c r="G30" s="28"/>
      <c r="H30" s="28"/>
      <c r="I30" s="76">
        <v>0.21</v>
      </c>
      <c r="J30" s="75">
        <f>ROUND(ROUND((SUM(BE80:BE87)), 0)*I30, 0)</f>
        <v>0</v>
      </c>
      <c r="K30" s="31"/>
    </row>
    <row r="31" spans="2:11" s="1" customFormat="1" ht="14.45" customHeight="1">
      <c r="B31" s="27"/>
      <c r="C31" s="28"/>
      <c r="D31" s="28"/>
      <c r="E31" s="35" t="s">
        <v>32</v>
      </c>
      <c r="F31" s="75">
        <f>ROUND(SUM(BF80:BF87), 0)</f>
        <v>0</v>
      </c>
      <c r="G31" s="28"/>
      <c r="H31" s="28"/>
      <c r="I31" s="76">
        <v>0.15</v>
      </c>
      <c r="J31" s="75">
        <f>ROUND(ROUND((SUM(BF80:BF87)), 0)*I31, 0)</f>
        <v>0</v>
      </c>
      <c r="K31" s="31"/>
    </row>
    <row r="32" spans="2:11" s="1" customFormat="1" ht="14.45" hidden="1" customHeight="1">
      <c r="B32" s="27"/>
      <c r="C32" s="28"/>
      <c r="D32" s="28"/>
      <c r="E32" s="35" t="s">
        <v>33</v>
      </c>
      <c r="F32" s="75">
        <f>ROUND(SUM(BG80:BG87), 0)</f>
        <v>0</v>
      </c>
      <c r="G32" s="28"/>
      <c r="H32" s="28"/>
      <c r="I32" s="76">
        <v>0.21</v>
      </c>
      <c r="J32" s="75">
        <v>0</v>
      </c>
      <c r="K32" s="31"/>
    </row>
    <row r="33" spans="2:11" s="1" customFormat="1" ht="14.45" hidden="1" customHeight="1">
      <c r="B33" s="27"/>
      <c r="C33" s="28"/>
      <c r="D33" s="28"/>
      <c r="E33" s="35" t="s">
        <v>34</v>
      </c>
      <c r="F33" s="75">
        <f>ROUND(SUM(BH80:BH87), 0)</f>
        <v>0</v>
      </c>
      <c r="G33" s="28"/>
      <c r="H33" s="28"/>
      <c r="I33" s="76">
        <v>0.15</v>
      </c>
      <c r="J33" s="75">
        <v>0</v>
      </c>
      <c r="K33" s="31"/>
    </row>
    <row r="34" spans="2:11" s="1" customFormat="1" ht="14.45" hidden="1" customHeight="1">
      <c r="B34" s="27"/>
      <c r="C34" s="28"/>
      <c r="D34" s="28"/>
      <c r="E34" s="35" t="s">
        <v>35</v>
      </c>
      <c r="F34" s="75">
        <f>ROUND(SUM(BI80:BI87), 0)</f>
        <v>0</v>
      </c>
      <c r="G34" s="28"/>
      <c r="H34" s="28"/>
      <c r="I34" s="76">
        <v>0</v>
      </c>
      <c r="J34" s="75">
        <v>0</v>
      </c>
      <c r="K34" s="31"/>
    </row>
    <row r="35" spans="2:11" s="1" customFormat="1" ht="6.95" customHeight="1">
      <c r="B35" s="27"/>
      <c r="C35" s="28"/>
      <c r="D35" s="28"/>
      <c r="E35" s="28"/>
      <c r="F35" s="28"/>
      <c r="G35" s="28"/>
      <c r="H35" s="28"/>
      <c r="I35" s="63"/>
      <c r="J35" s="28"/>
      <c r="K35" s="31"/>
    </row>
    <row r="36" spans="2:11" s="1" customFormat="1" ht="25.35" customHeight="1">
      <c r="B36" s="27"/>
      <c r="C36" s="77"/>
      <c r="D36" s="78" t="s">
        <v>36</v>
      </c>
      <c r="E36" s="52"/>
      <c r="F36" s="52"/>
      <c r="G36" s="79" t="s">
        <v>37</v>
      </c>
      <c r="H36" s="80" t="s">
        <v>38</v>
      </c>
      <c r="I36" s="81"/>
      <c r="J36" s="82">
        <f>SUM(J27:J34)</f>
        <v>0</v>
      </c>
      <c r="K36" s="83"/>
    </row>
    <row r="37" spans="2:11" s="1" customFormat="1" ht="14.45" customHeight="1">
      <c r="B37" s="42"/>
      <c r="C37" s="43"/>
      <c r="D37" s="43"/>
      <c r="E37" s="43"/>
      <c r="F37" s="43"/>
      <c r="G37" s="43"/>
      <c r="H37" s="43"/>
      <c r="I37" s="84"/>
      <c r="J37" s="43"/>
      <c r="K37" s="44"/>
    </row>
    <row r="41" spans="2:11" s="1" customFormat="1" ht="6.95" customHeight="1">
      <c r="B41" s="45"/>
      <c r="C41" s="46"/>
      <c r="D41" s="46"/>
      <c r="E41" s="46"/>
      <c r="F41" s="46"/>
      <c r="G41" s="46"/>
      <c r="H41" s="46"/>
      <c r="I41" s="85"/>
      <c r="J41" s="46"/>
      <c r="K41" s="86"/>
    </row>
    <row r="42" spans="2:11" s="1" customFormat="1" ht="36.950000000000003" customHeight="1">
      <c r="B42" s="27"/>
      <c r="C42" s="19" t="s">
        <v>60</v>
      </c>
      <c r="D42" s="28"/>
      <c r="E42" s="28"/>
      <c r="F42" s="28"/>
      <c r="G42" s="28"/>
      <c r="H42" s="28"/>
      <c r="I42" s="63"/>
      <c r="J42" s="28"/>
      <c r="K42" s="31"/>
    </row>
    <row r="43" spans="2:11" s="1" customFormat="1" ht="6.95" customHeight="1">
      <c r="B43" s="27"/>
      <c r="C43" s="28"/>
      <c r="D43" s="28"/>
      <c r="E43" s="28"/>
      <c r="F43" s="28"/>
      <c r="G43" s="28"/>
      <c r="H43" s="28"/>
      <c r="I43" s="63"/>
      <c r="J43" s="28"/>
      <c r="K43" s="31"/>
    </row>
    <row r="44" spans="2:11" s="1" customFormat="1" ht="14.45" customHeight="1">
      <c r="B44" s="27"/>
      <c r="C44" s="25" t="s">
        <v>13</v>
      </c>
      <c r="D44" s="28"/>
      <c r="E44" s="28"/>
      <c r="F44" s="28"/>
      <c r="G44" s="28"/>
      <c r="H44" s="28"/>
      <c r="I44" s="63"/>
      <c r="J44" s="28"/>
      <c r="K44" s="31"/>
    </row>
    <row r="45" spans="2:11" s="1" customFormat="1" ht="22.5" customHeight="1">
      <c r="B45" s="27"/>
      <c r="C45" s="28"/>
      <c r="D45" s="28"/>
      <c r="E45" s="265" t="str">
        <f>E7</f>
        <v>Stavební úpravy - Restaurace Koruna</v>
      </c>
      <c r="F45" s="240"/>
      <c r="G45" s="240"/>
      <c r="H45" s="240"/>
      <c r="I45" s="63"/>
      <c r="J45" s="28"/>
      <c r="K45" s="31"/>
    </row>
    <row r="46" spans="2:11" s="1" customFormat="1" ht="14.45" customHeight="1">
      <c r="B46" s="27"/>
      <c r="C46" s="25" t="s">
        <v>59</v>
      </c>
      <c r="D46" s="28"/>
      <c r="E46" s="28"/>
      <c r="F46" s="28"/>
      <c r="G46" s="28"/>
      <c r="H46" s="28"/>
      <c r="I46" s="63"/>
      <c r="J46" s="28"/>
      <c r="K46" s="31"/>
    </row>
    <row r="47" spans="2:11" s="1" customFormat="1" ht="23.25" customHeight="1">
      <c r="B47" s="27"/>
      <c r="C47" s="28"/>
      <c r="D47" s="28"/>
      <c r="E47" s="252" t="str">
        <f>E9</f>
        <v>2 - VRN</v>
      </c>
      <c r="F47" s="240"/>
      <c r="G47" s="240"/>
      <c r="H47" s="240"/>
      <c r="I47" s="63"/>
      <c r="J47" s="28"/>
      <c r="K47" s="31"/>
    </row>
    <row r="48" spans="2:11" s="1" customFormat="1" ht="6.95" customHeight="1">
      <c r="B48" s="27"/>
      <c r="C48" s="28"/>
      <c r="D48" s="28"/>
      <c r="E48" s="28"/>
      <c r="F48" s="28"/>
      <c r="G48" s="28"/>
      <c r="H48" s="28"/>
      <c r="I48" s="63"/>
      <c r="J48" s="28"/>
      <c r="K48" s="31"/>
    </row>
    <row r="49" spans="2:47" s="1" customFormat="1" ht="18" customHeight="1">
      <c r="B49" s="27"/>
      <c r="C49" s="25" t="s">
        <v>14</v>
      </c>
      <c r="D49" s="28"/>
      <c r="E49" s="28"/>
      <c r="F49" s="23" t="str">
        <f>F12</f>
        <v>Hořice v Podkrkonoší</v>
      </c>
      <c r="G49" s="28"/>
      <c r="H49" s="28"/>
      <c r="I49" s="64" t="s">
        <v>16</v>
      </c>
      <c r="J49" s="65"/>
      <c r="K49" s="31"/>
    </row>
    <row r="50" spans="2:47" s="1" customFormat="1" ht="6.95" customHeight="1">
      <c r="B50" s="27"/>
      <c r="C50" s="28"/>
      <c r="D50" s="28"/>
      <c r="E50" s="28"/>
      <c r="F50" s="28"/>
      <c r="G50" s="28"/>
      <c r="H50" s="28"/>
      <c r="I50" s="63"/>
      <c r="J50" s="28"/>
      <c r="K50" s="31"/>
    </row>
    <row r="51" spans="2:47" s="1" customFormat="1" ht="15">
      <c r="B51" s="27"/>
      <c r="C51" s="25" t="s">
        <v>19</v>
      </c>
      <c r="D51" s="28"/>
      <c r="E51" s="28"/>
      <c r="F51" s="23" t="str">
        <f>E15</f>
        <v>Město Hořice, nám. Jiřího z Poděbrad 342</v>
      </c>
      <c r="G51" s="28"/>
      <c r="H51" s="28"/>
      <c r="I51" s="64"/>
      <c r="J51" s="23"/>
      <c r="K51" s="31"/>
    </row>
    <row r="52" spans="2:47" s="1" customFormat="1" ht="14.45" customHeight="1">
      <c r="B52" s="27"/>
      <c r="C52" s="25" t="s">
        <v>23</v>
      </c>
      <c r="D52" s="28"/>
      <c r="E52" s="28"/>
      <c r="F52" s="23" t="str">
        <f>IF(E18="","",E18)</f>
        <v/>
      </c>
      <c r="G52" s="28"/>
      <c r="H52" s="28"/>
      <c r="I52" s="63"/>
      <c r="J52" s="28"/>
      <c r="K52" s="31"/>
    </row>
    <row r="53" spans="2:47" s="1" customFormat="1" ht="10.35" customHeight="1">
      <c r="B53" s="27"/>
      <c r="C53" s="28"/>
      <c r="D53" s="28"/>
      <c r="E53" s="28"/>
      <c r="F53" s="28"/>
      <c r="G53" s="28"/>
      <c r="H53" s="28"/>
      <c r="I53" s="63"/>
      <c r="J53" s="28"/>
      <c r="K53" s="31"/>
    </row>
    <row r="54" spans="2:47" s="1" customFormat="1" ht="29.25" customHeight="1">
      <c r="B54" s="27"/>
      <c r="C54" s="87" t="s">
        <v>61</v>
      </c>
      <c r="D54" s="77"/>
      <c r="E54" s="77"/>
      <c r="F54" s="77"/>
      <c r="G54" s="77"/>
      <c r="H54" s="77"/>
      <c r="I54" s="88"/>
      <c r="J54" s="89" t="s">
        <v>62</v>
      </c>
      <c r="K54" s="90"/>
    </row>
    <row r="55" spans="2:47" s="1" customFormat="1" ht="10.35" customHeight="1">
      <c r="B55" s="27"/>
      <c r="C55" s="28"/>
      <c r="D55" s="28"/>
      <c r="E55" s="28"/>
      <c r="F55" s="28"/>
      <c r="G55" s="28"/>
      <c r="H55" s="28"/>
      <c r="I55" s="63"/>
      <c r="J55" s="28"/>
      <c r="K55" s="31"/>
    </row>
    <row r="56" spans="2:47" s="1" customFormat="1" ht="29.25" customHeight="1">
      <c r="B56" s="27"/>
      <c r="C56" s="91" t="s">
        <v>63</v>
      </c>
      <c r="D56" s="28"/>
      <c r="E56" s="28"/>
      <c r="F56" s="28"/>
      <c r="G56" s="28"/>
      <c r="H56" s="28"/>
      <c r="I56" s="63"/>
      <c r="J56" s="73">
        <f>J57</f>
        <v>50000</v>
      </c>
      <c r="K56" s="31"/>
      <c r="AU56" s="13" t="s">
        <v>64</v>
      </c>
    </row>
    <row r="57" spans="2:47" s="7" customFormat="1" ht="24.95" customHeight="1">
      <c r="B57" s="92"/>
      <c r="C57" s="93"/>
      <c r="D57" s="94" t="s">
        <v>124</v>
      </c>
      <c r="E57" s="95"/>
      <c r="F57" s="95"/>
      <c r="G57" s="95"/>
      <c r="H57" s="95"/>
      <c r="I57" s="96"/>
      <c r="J57" s="97">
        <f>SUM(J58:J60)</f>
        <v>50000</v>
      </c>
      <c r="K57" s="98"/>
    </row>
    <row r="58" spans="2:47" s="8" customFormat="1" ht="19.899999999999999" customHeight="1">
      <c r="B58" s="99"/>
      <c r="C58" s="100"/>
      <c r="D58" s="101" t="s">
        <v>147</v>
      </c>
      <c r="E58" s="102"/>
      <c r="F58" s="102"/>
      <c r="G58" s="102"/>
      <c r="H58" s="102"/>
      <c r="I58" s="103"/>
      <c r="J58" s="104">
        <f>J82</f>
        <v>0</v>
      </c>
      <c r="K58" s="105"/>
    </row>
    <row r="59" spans="2:47" s="8" customFormat="1" ht="19.899999999999999" customHeight="1">
      <c r="B59" s="99"/>
      <c r="C59" s="100"/>
      <c r="D59" s="101" t="s">
        <v>148</v>
      </c>
      <c r="E59" s="102"/>
      <c r="F59" s="102"/>
      <c r="G59" s="102"/>
      <c r="H59" s="102"/>
      <c r="I59" s="103"/>
      <c r="J59" s="104">
        <v>50000</v>
      </c>
      <c r="K59" s="105"/>
    </row>
    <row r="60" spans="2:47" s="8" customFormat="1" ht="19.899999999999999" customHeight="1">
      <c r="B60" s="99"/>
      <c r="C60" s="100"/>
      <c r="D60" s="101" t="s">
        <v>149</v>
      </c>
      <c r="E60" s="102"/>
      <c r="F60" s="102"/>
      <c r="G60" s="102"/>
      <c r="H60" s="102"/>
      <c r="I60" s="103"/>
      <c r="J60" s="104">
        <f>J86</f>
        <v>0</v>
      </c>
      <c r="K60" s="105"/>
    </row>
    <row r="61" spans="2:47" s="1" customFormat="1" ht="21.75" customHeight="1">
      <c r="B61" s="27"/>
      <c r="C61" s="28"/>
      <c r="D61" s="28"/>
      <c r="E61" s="28"/>
      <c r="F61" s="28"/>
      <c r="G61" s="28"/>
      <c r="H61" s="28"/>
      <c r="I61" s="63"/>
      <c r="J61" s="28"/>
      <c r="K61" s="31"/>
    </row>
    <row r="62" spans="2:47" s="1" customFormat="1" ht="6.95" customHeight="1">
      <c r="B62" s="42"/>
      <c r="C62" s="43"/>
      <c r="D62" s="43"/>
      <c r="E62" s="43"/>
      <c r="F62" s="43"/>
      <c r="G62" s="43"/>
      <c r="H62" s="43"/>
      <c r="I62" s="84"/>
      <c r="J62" s="43"/>
      <c r="K62" s="44"/>
    </row>
    <row r="66" spans="2:63" s="1" customFormat="1" ht="6.95" customHeight="1">
      <c r="B66" s="45"/>
      <c r="C66" s="46"/>
      <c r="D66" s="46"/>
      <c r="E66" s="46"/>
      <c r="F66" s="46"/>
      <c r="G66" s="46"/>
      <c r="H66" s="46"/>
      <c r="I66" s="85"/>
      <c r="J66" s="46"/>
      <c r="K66" s="46"/>
      <c r="L66" s="27"/>
    </row>
    <row r="67" spans="2:63" s="1" customFormat="1" ht="36.950000000000003" customHeight="1">
      <c r="B67" s="27"/>
      <c r="C67" s="47" t="s">
        <v>72</v>
      </c>
      <c r="L67" s="27"/>
    </row>
    <row r="68" spans="2:63" s="1" customFormat="1" ht="6.95" customHeight="1">
      <c r="B68" s="27"/>
      <c r="L68" s="27"/>
    </row>
    <row r="69" spans="2:63" s="1" customFormat="1" ht="14.45" customHeight="1">
      <c r="B69" s="27"/>
      <c r="C69" s="48" t="s">
        <v>13</v>
      </c>
      <c r="L69" s="27"/>
    </row>
    <row r="70" spans="2:63" s="1" customFormat="1" ht="22.5" customHeight="1">
      <c r="B70" s="27"/>
      <c r="E70" s="261" t="str">
        <f>E7</f>
        <v>Stavební úpravy - Restaurace Koruna</v>
      </c>
      <c r="F70" s="262"/>
      <c r="G70" s="262"/>
      <c r="H70" s="262"/>
      <c r="L70" s="27"/>
    </row>
    <row r="71" spans="2:63" s="1" customFormat="1" ht="14.45" customHeight="1">
      <c r="B71" s="27"/>
      <c r="C71" s="48" t="s">
        <v>59</v>
      </c>
      <c r="L71" s="27"/>
    </row>
    <row r="72" spans="2:63" s="1" customFormat="1" ht="23.25" customHeight="1">
      <c r="B72" s="27"/>
      <c r="E72" s="263" t="str">
        <f>E9</f>
        <v>2 - VRN</v>
      </c>
      <c r="F72" s="262"/>
      <c r="G72" s="262"/>
      <c r="H72" s="262"/>
      <c r="L72" s="27"/>
    </row>
    <row r="73" spans="2:63" s="1" customFormat="1" ht="6.95" customHeight="1">
      <c r="B73" s="27"/>
      <c r="L73" s="27"/>
    </row>
    <row r="74" spans="2:63" s="1" customFormat="1" ht="18" customHeight="1">
      <c r="B74" s="27"/>
      <c r="C74" s="48" t="s">
        <v>14</v>
      </c>
      <c r="F74" s="106" t="str">
        <f>F12</f>
        <v>Hořice v Podkrkonoší</v>
      </c>
      <c r="I74" s="107" t="s">
        <v>16</v>
      </c>
      <c r="J74" s="50" t="str">
        <f>IF(J12="","",J12)</f>
        <v/>
      </c>
      <c r="L74" s="27"/>
    </row>
    <row r="75" spans="2:63" s="1" customFormat="1" ht="6.95" customHeight="1">
      <c r="B75" s="27"/>
      <c r="L75" s="27"/>
    </row>
    <row r="76" spans="2:63" s="1" customFormat="1" ht="15">
      <c r="B76" s="27"/>
      <c r="C76" s="48" t="s">
        <v>19</v>
      </c>
      <c r="F76" s="106" t="str">
        <f>E15</f>
        <v>Město Hořice, nám. Jiřího z Poděbrad 342</v>
      </c>
      <c r="I76" s="107" t="s">
        <v>24</v>
      </c>
      <c r="J76" s="106">
        <f>E21</f>
        <v>0</v>
      </c>
      <c r="L76" s="27"/>
    </row>
    <row r="77" spans="2:63" s="1" customFormat="1" ht="14.45" customHeight="1">
      <c r="B77" s="27"/>
      <c r="C77" s="48" t="s">
        <v>23</v>
      </c>
      <c r="F77" s="106" t="str">
        <f>IF(E18="","",E18)</f>
        <v/>
      </c>
      <c r="L77" s="27"/>
    </row>
    <row r="78" spans="2:63" s="1" customFormat="1" ht="10.35" customHeight="1">
      <c r="B78" s="27"/>
      <c r="L78" s="27"/>
    </row>
    <row r="79" spans="2:63" s="9" customFormat="1" ht="29.25" customHeight="1">
      <c r="B79" s="108"/>
      <c r="C79" s="109" t="s">
        <v>73</v>
      </c>
      <c r="D79" s="110" t="s">
        <v>44</v>
      </c>
      <c r="E79" s="110" t="s">
        <v>40</v>
      </c>
      <c r="F79" s="110" t="s">
        <v>74</v>
      </c>
      <c r="G79" s="110" t="s">
        <v>75</v>
      </c>
      <c r="H79" s="110" t="s">
        <v>76</v>
      </c>
      <c r="I79" s="111" t="s">
        <v>77</v>
      </c>
      <c r="J79" s="110" t="s">
        <v>62</v>
      </c>
      <c r="K79" s="112" t="s">
        <v>78</v>
      </c>
      <c r="L79" s="108"/>
      <c r="M79" s="53" t="s">
        <v>79</v>
      </c>
      <c r="N79" s="54" t="s">
        <v>30</v>
      </c>
      <c r="O79" s="54" t="s">
        <v>80</v>
      </c>
      <c r="P79" s="54" t="s">
        <v>81</v>
      </c>
      <c r="Q79" s="54" t="s">
        <v>82</v>
      </c>
      <c r="R79" s="54" t="s">
        <v>83</v>
      </c>
      <c r="S79" s="54" t="s">
        <v>84</v>
      </c>
      <c r="T79" s="55" t="s">
        <v>85</v>
      </c>
    </row>
    <row r="80" spans="2:63" s="1" customFormat="1" ht="29.25" customHeight="1">
      <c r="B80" s="27"/>
      <c r="C80" s="57" t="s">
        <v>63</v>
      </c>
      <c r="J80" s="113">
        <f>J81</f>
        <v>0</v>
      </c>
      <c r="L80" s="27"/>
      <c r="M80" s="56"/>
      <c r="N80" s="51"/>
      <c r="O80" s="51"/>
      <c r="P80" s="114" t="e">
        <f>P81</f>
        <v>#REF!</v>
      </c>
      <c r="Q80" s="51"/>
      <c r="R80" s="114" t="e">
        <f>R81</f>
        <v>#REF!</v>
      </c>
      <c r="S80" s="51"/>
      <c r="T80" s="115" t="e">
        <f>T81</f>
        <v>#REF!</v>
      </c>
      <c r="AT80" s="13" t="s">
        <v>46</v>
      </c>
      <c r="AU80" s="13" t="s">
        <v>64</v>
      </c>
      <c r="BK80" s="116" t="e">
        <f>BK81</f>
        <v>#REF!</v>
      </c>
    </row>
    <row r="81" spans="2:65" s="10" customFormat="1" ht="37.35" customHeight="1">
      <c r="B81" s="117"/>
      <c r="D81" s="118" t="s">
        <v>46</v>
      </c>
      <c r="E81" s="119" t="s">
        <v>55</v>
      </c>
      <c r="F81" s="119" t="s">
        <v>125</v>
      </c>
      <c r="I81" s="120"/>
      <c r="J81" s="121">
        <f>J82+J84+J86</f>
        <v>0</v>
      </c>
      <c r="L81" s="117"/>
      <c r="M81" s="122"/>
      <c r="N81" s="123"/>
      <c r="O81" s="123"/>
      <c r="P81" s="124" t="e">
        <f>#REF!+P82+P84+#REF!+#REF!+#REF!+P86+#REF!+#REF!</f>
        <v>#REF!</v>
      </c>
      <c r="Q81" s="123"/>
      <c r="R81" s="124" t="e">
        <f>#REF!+R82+R84+#REF!+#REF!+#REF!+R86+#REF!+#REF!</f>
        <v>#REF!</v>
      </c>
      <c r="S81" s="123"/>
      <c r="T81" s="125" t="e">
        <f>#REF!+T82+T84+#REF!+#REF!+#REF!+T86+#REF!+#REF!</f>
        <v>#REF!</v>
      </c>
      <c r="AR81" s="118" t="s">
        <v>90</v>
      </c>
      <c r="AT81" s="126" t="s">
        <v>46</v>
      </c>
      <c r="AU81" s="126" t="s">
        <v>47</v>
      </c>
      <c r="AY81" s="118" t="s">
        <v>88</v>
      </c>
      <c r="BK81" s="127" t="e">
        <f>#REF!+BK82+BK84+#REF!+#REF!+#REF!+BK86+#REF!+#REF!</f>
        <v>#REF!</v>
      </c>
    </row>
    <row r="82" spans="2:65" s="10" customFormat="1" ht="29.85" customHeight="1">
      <c r="B82" s="117"/>
      <c r="D82" s="128" t="s">
        <v>46</v>
      </c>
      <c r="E82" s="129" t="s">
        <v>126</v>
      </c>
      <c r="F82" s="129" t="s">
        <v>129</v>
      </c>
      <c r="I82" s="120"/>
      <c r="J82" s="130">
        <f>BK82</f>
        <v>0</v>
      </c>
      <c r="L82" s="117"/>
      <c r="M82" s="122"/>
      <c r="N82" s="123"/>
      <c r="O82" s="123"/>
      <c r="P82" s="124">
        <f>P83</f>
        <v>0</v>
      </c>
      <c r="Q82" s="123"/>
      <c r="R82" s="124">
        <f>R83</f>
        <v>0</v>
      </c>
      <c r="S82" s="123"/>
      <c r="T82" s="125">
        <f>T83</f>
        <v>0</v>
      </c>
      <c r="AR82" s="118" t="s">
        <v>90</v>
      </c>
      <c r="AT82" s="126" t="s">
        <v>46</v>
      </c>
      <c r="AU82" s="126" t="s">
        <v>8</v>
      </c>
      <c r="AY82" s="118" t="s">
        <v>88</v>
      </c>
      <c r="BK82" s="127">
        <f>BK83</f>
        <v>0</v>
      </c>
    </row>
    <row r="83" spans="2:65" s="1" customFormat="1" ht="22.5" customHeight="1">
      <c r="B83" s="131"/>
      <c r="C83" s="132">
        <v>1</v>
      </c>
      <c r="D83" s="132" t="s">
        <v>89</v>
      </c>
      <c r="E83" s="133" t="s">
        <v>130</v>
      </c>
      <c r="F83" s="134" t="s">
        <v>129</v>
      </c>
      <c r="G83" s="202" t="s">
        <v>159</v>
      </c>
      <c r="H83" s="136">
        <v>1.2</v>
      </c>
      <c r="I83" s="137">
        <f>rozpočet!J56/100</f>
        <v>0</v>
      </c>
      <c r="J83" s="138">
        <f>ROUND(I83*H83,0)</f>
        <v>0</v>
      </c>
      <c r="K83" s="134"/>
      <c r="L83" s="27"/>
      <c r="M83" s="139" t="s">
        <v>2</v>
      </c>
      <c r="N83" s="140" t="s">
        <v>31</v>
      </c>
      <c r="O83" s="28"/>
      <c r="P83" s="141">
        <f>O83*H83</f>
        <v>0</v>
      </c>
      <c r="Q83" s="141">
        <v>0</v>
      </c>
      <c r="R83" s="141">
        <f>Q83*H83</f>
        <v>0</v>
      </c>
      <c r="S83" s="141">
        <v>0</v>
      </c>
      <c r="T83" s="142">
        <f>S83*H83</f>
        <v>0</v>
      </c>
      <c r="AR83" s="13" t="s">
        <v>127</v>
      </c>
      <c r="AT83" s="13" t="s">
        <v>89</v>
      </c>
      <c r="AU83" s="13" t="s">
        <v>52</v>
      </c>
      <c r="AY83" s="13" t="s">
        <v>88</v>
      </c>
      <c r="BE83" s="143">
        <f>IF(N83="základní",J83,0)</f>
        <v>0</v>
      </c>
      <c r="BF83" s="143">
        <f>IF(N83="snížená",J83,0)</f>
        <v>0</v>
      </c>
      <c r="BG83" s="143">
        <f>IF(N83="zákl. přenesená",J83,0)</f>
        <v>0</v>
      </c>
      <c r="BH83" s="143">
        <f>IF(N83="sníž. přenesená",J83,0)</f>
        <v>0</v>
      </c>
      <c r="BI83" s="143">
        <f>IF(N83="nulová",J83,0)</f>
        <v>0</v>
      </c>
      <c r="BJ83" s="13" t="s">
        <v>8</v>
      </c>
      <c r="BK83" s="143">
        <f>ROUND(I83*H83,0)</f>
        <v>0</v>
      </c>
      <c r="BL83" s="13" t="s">
        <v>127</v>
      </c>
      <c r="BM83" s="13" t="s">
        <v>131</v>
      </c>
    </row>
    <row r="84" spans="2:65" s="10" customFormat="1" ht="29.85" customHeight="1">
      <c r="B84" s="117"/>
      <c r="D84" s="128" t="s">
        <v>46</v>
      </c>
      <c r="E84" s="129" t="s">
        <v>128</v>
      </c>
      <c r="F84" s="129" t="s">
        <v>133</v>
      </c>
      <c r="I84" s="120"/>
      <c r="J84" s="130">
        <f>BK84</f>
        <v>0</v>
      </c>
      <c r="L84" s="117"/>
      <c r="M84" s="122"/>
      <c r="N84" s="123"/>
      <c r="O84" s="123"/>
      <c r="P84" s="124">
        <f>P85</f>
        <v>0</v>
      </c>
      <c r="Q84" s="123"/>
      <c r="R84" s="124">
        <f>R85</f>
        <v>0</v>
      </c>
      <c r="S84" s="123"/>
      <c r="T84" s="125">
        <f>T85</f>
        <v>0</v>
      </c>
      <c r="AR84" s="118" t="s">
        <v>90</v>
      </c>
      <c r="AT84" s="126" t="s">
        <v>46</v>
      </c>
      <c r="AU84" s="126" t="s">
        <v>8</v>
      </c>
      <c r="AY84" s="118" t="s">
        <v>88</v>
      </c>
      <c r="BK84" s="127">
        <f>BK85</f>
        <v>0</v>
      </c>
    </row>
    <row r="85" spans="2:65" s="1" customFormat="1" ht="22.5" customHeight="1">
      <c r="B85" s="131"/>
      <c r="C85" s="132">
        <v>2</v>
      </c>
      <c r="D85" s="132" t="s">
        <v>89</v>
      </c>
      <c r="E85" s="133" t="s">
        <v>134</v>
      </c>
      <c r="F85" s="134" t="s">
        <v>133</v>
      </c>
      <c r="G85" s="202" t="s">
        <v>159</v>
      </c>
      <c r="H85" s="136">
        <v>1.6</v>
      </c>
      <c r="I85" s="137">
        <f>I83</f>
        <v>0</v>
      </c>
      <c r="J85" s="138">
        <f>ROUND(I85*H85,0)</f>
        <v>0</v>
      </c>
      <c r="K85" s="134"/>
      <c r="L85" s="27"/>
      <c r="M85" s="139" t="s">
        <v>2</v>
      </c>
      <c r="N85" s="140" t="s">
        <v>31</v>
      </c>
      <c r="O85" s="28"/>
      <c r="P85" s="141">
        <f>O85*H85</f>
        <v>0</v>
      </c>
      <c r="Q85" s="141">
        <v>0</v>
      </c>
      <c r="R85" s="141">
        <f>Q85*H85</f>
        <v>0</v>
      </c>
      <c r="S85" s="141">
        <v>0</v>
      </c>
      <c r="T85" s="142">
        <f>S85*H85</f>
        <v>0</v>
      </c>
      <c r="AR85" s="13" t="s">
        <v>127</v>
      </c>
      <c r="AT85" s="13" t="s">
        <v>89</v>
      </c>
      <c r="AU85" s="13" t="s">
        <v>52</v>
      </c>
      <c r="AY85" s="13" t="s">
        <v>88</v>
      </c>
      <c r="BE85" s="143">
        <f>IF(N85="základní",J85,0)</f>
        <v>0</v>
      </c>
      <c r="BF85" s="143">
        <f>IF(N85="snížená",J85,0)</f>
        <v>0</v>
      </c>
      <c r="BG85" s="143">
        <f>IF(N85="zákl. přenesená",J85,0)</f>
        <v>0</v>
      </c>
      <c r="BH85" s="143">
        <f>IF(N85="sníž. přenesená",J85,0)</f>
        <v>0</v>
      </c>
      <c r="BI85" s="143">
        <f>IF(N85="nulová",J85,0)</f>
        <v>0</v>
      </c>
      <c r="BJ85" s="13" t="s">
        <v>8</v>
      </c>
      <c r="BK85" s="143">
        <f>ROUND(I85*H85,0)</f>
        <v>0</v>
      </c>
      <c r="BL85" s="13" t="s">
        <v>127</v>
      </c>
      <c r="BM85" s="13" t="s">
        <v>135</v>
      </c>
    </row>
    <row r="86" spans="2:65" s="10" customFormat="1" ht="29.85" customHeight="1">
      <c r="B86" s="117"/>
      <c r="D86" s="128" t="s">
        <v>46</v>
      </c>
      <c r="E86" s="129" t="s">
        <v>132</v>
      </c>
      <c r="F86" s="129" t="s">
        <v>136</v>
      </c>
      <c r="I86" s="120"/>
      <c r="J86" s="130">
        <f>BK86</f>
        <v>0</v>
      </c>
      <c r="L86" s="117"/>
      <c r="M86" s="122"/>
      <c r="N86" s="123"/>
      <c r="O86" s="123"/>
      <c r="P86" s="124">
        <f>P87</f>
        <v>0</v>
      </c>
      <c r="Q86" s="123"/>
      <c r="R86" s="124">
        <f>R87</f>
        <v>0</v>
      </c>
      <c r="S86" s="123"/>
      <c r="T86" s="125">
        <f>T87</f>
        <v>0</v>
      </c>
      <c r="AR86" s="118" t="s">
        <v>90</v>
      </c>
      <c r="AT86" s="126" t="s">
        <v>46</v>
      </c>
      <c r="AU86" s="126" t="s">
        <v>8</v>
      </c>
      <c r="AY86" s="118" t="s">
        <v>88</v>
      </c>
      <c r="BK86" s="127">
        <f>BK87</f>
        <v>0</v>
      </c>
    </row>
    <row r="87" spans="2:65" s="1" customFormat="1" ht="22.5" customHeight="1">
      <c r="B87" s="131"/>
      <c r="C87" s="132">
        <v>3</v>
      </c>
      <c r="D87" s="132" t="s">
        <v>89</v>
      </c>
      <c r="E87" s="133" t="s">
        <v>137</v>
      </c>
      <c r="F87" s="134" t="s">
        <v>136</v>
      </c>
      <c r="G87" s="202" t="s">
        <v>159</v>
      </c>
      <c r="H87" s="136">
        <v>1.6</v>
      </c>
      <c r="I87" s="137">
        <f>I85</f>
        <v>0</v>
      </c>
      <c r="J87" s="138">
        <f>ROUND(I87*H87,0)</f>
        <v>0</v>
      </c>
      <c r="K87" s="134"/>
      <c r="L87" s="27"/>
      <c r="M87" s="139" t="s">
        <v>2</v>
      </c>
      <c r="N87" s="140" t="s">
        <v>31</v>
      </c>
      <c r="O87" s="28"/>
      <c r="P87" s="141">
        <f>O87*H87</f>
        <v>0</v>
      </c>
      <c r="Q87" s="141">
        <v>0</v>
      </c>
      <c r="R87" s="141">
        <f>Q87*H87</f>
        <v>0</v>
      </c>
      <c r="S87" s="141">
        <v>0</v>
      </c>
      <c r="T87" s="142">
        <f>S87*H87</f>
        <v>0</v>
      </c>
      <c r="AR87" s="13" t="s">
        <v>127</v>
      </c>
      <c r="AT87" s="13" t="s">
        <v>89</v>
      </c>
      <c r="AU87" s="13" t="s">
        <v>52</v>
      </c>
      <c r="AY87" s="13" t="s">
        <v>88</v>
      </c>
      <c r="BE87" s="143">
        <f>IF(N87="základní",J87,0)</f>
        <v>0</v>
      </c>
      <c r="BF87" s="143">
        <f>IF(N87="snížená",J87,0)</f>
        <v>0</v>
      </c>
      <c r="BG87" s="143">
        <f>IF(N87="zákl. přenesená",J87,0)</f>
        <v>0</v>
      </c>
      <c r="BH87" s="143">
        <f>IF(N87="sníž. přenesená",J87,0)</f>
        <v>0</v>
      </c>
      <c r="BI87" s="143">
        <f>IF(N87="nulová",J87,0)</f>
        <v>0</v>
      </c>
      <c r="BJ87" s="13" t="s">
        <v>8</v>
      </c>
      <c r="BK87" s="143">
        <f>ROUND(I87*H87,0)</f>
        <v>0</v>
      </c>
      <c r="BL87" s="13" t="s">
        <v>127</v>
      </c>
      <c r="BM87" s="13" t="s">
        <v>138</v>
      </c>
    </row>
    <row r="88" spans="2:65" s="1" customFormat="1" ht="6.95" customHeight="1">
      <c r="B88" s="42"/>
      <c r="C88" s="43"/>
      <c r="D88" s="43"/>
      <c r="E88" s="43"/>
      <c r="F88" s="43"/>
      <c r="G88" s="43"/>
      <c r="H88" s="43"/>
      <c r="I88" s="84"/>
      <c r="J88" s="43"/>
      <c r="K88" s="43"/>
      <c r="L88" s="27"/>
    </row>
  </sheetData>
  <autoFilter ref="C79:K79"/>
  <mergeCells count="9">
    <mergeCell ref="E70:H70"/>
    <mergeCell ref="E72:H72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tooltip="Krycí list soupisu" display="1) Krycí list soupisu"/>
    <hyperlink ref="G1:H1" location="C54" tooltip="Rekapitulace" display="2) Rekapitulace"/>
    <hyperlink ref="J1" location="C85" tooltip="Soupis prací" display="3) Soupis prací"/>
    <hyperlink ref="L1:V1" location="'Rekapitulace stavby'!C2" tooltip="Rekapitulace stavby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6</vt:i4>
      </vt:variant>
    </vt:vector>
  </HeadingPairs>
  <TitlesOfParts>
    <vt:vector size="9" baseType="lpstr">
      <vt:lpstr>Rekapitulace stavby</vt:lpstr>
      <vt:lpstr>rozpočet</vt:lpstr>
      <vt:lpstr>VRN</vt:lpstr>
      <vt:lpstr>'Rekapitulace stavby'!Názvy_tisku</vt:lpstr>
      <vt:lpstr>rozpočet!Názvy_tisku</vt:lpstr>
      <vt:lpstr>VRN!Názvy_tisku</vt:lpstr>
      <vt:lpstr>'Rekapitulace stavby'!Oblast_tisku</vt:lpstr>
      <vt:lpstr>rozpočet!Oblast_tisku</vt:lpstr>
      <vt:lpstr>VRN!Oblast_tisku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Lenovo-PC\Svehla</dc:creator>
  <cp:lastModifiedBy>Kozel</cp:lastModifiedBy>
  <cp:lastPrinted>2018-10-03T13:03:56Z</cp:lastPrinted>
  <dcterms:created xsi:type="dcterms:W3CDTF">2017-02-23T10:27:17Z</dcterms:created>
  <dcterms:modified xsi:type="dcterms:W3CDTF">2020-02-21T16:57:24Z</dcterms:modified>
</cp:coreProperties>
</file>